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4100" tabRatio="772" firstSheet="1"/>
  </bookViews>
  <sheets>
    <sheet name="Basisinformation" sheetId="19" r:id="rId1"/>
    <sheet name="Hinweise z. Ausfüllen d. Datei" sheetId="51" r:id="rId2"/>
    <sheet name="Preisblatt Gesamt" sheetId="50" r:id="rId3"/>
    <sheet name="Preisblatt Los 1" sheetId="20" r:id="rId4"/>
    <sheet name="Preisblatt Los 3" sheetId="41" r:id="rId5"/>
    <sheet name="Preisblatt Los 4" sheetId="42" r:id="rId6"/>
    <sheet name="Preisblatt Los 5_2" sheetId="40" r:id="rId7"/>
    <sheet name="SVS G1" sheetId="28" r:id="rId8"/>
    <sheet name="SVS G2" sheetId="24" r:id="rId9"/>
    <sheet name="SVS G3" sheetId="29" r:id="rId10"/>
    <sheet name="SVS G4" sheetId="30" r:id="rId11"/>
    <sheet name="SVS G5" sheetId="31" r:id="rId12"/>
    <sheet name="SVS A1" sheetId="36" r:id="rId13"/>
    <sheet name="Übersicht Stundensätze" sheetId="32" r:id="rId14"/>
    <sheet name="Kalk Grünpflege Los 1" sheetId="33" r:id="rId15"/>
    <sheet name="Kalk Grünpflege Los 3" sheetId="44" r:id="rId16"/>
    <sheet name="Kalk Grünpflege Los 4" sheetId="45" r:id="rId17"/>
    <sheet name="Kalk Grünpflege Los 5_2" sheetId="43" r:id="rId18"/>
    <sheet name="Daten alle Lose" sheetId="49" r:id="rId19"/>
  </sheets>
  <definedNames>
    <definedName name="_xlnm._FilterDatabase" localSheetId="18" hidden="1">'Daten alle Lose'!$A$10:$I$196</definedName>
    <definedName name="_xlnm.Print_Area" localSheetId="1">'Hinweise z. Ausfüllen d. Datei'!$A$1:$E$51</definedName>
    <definedName name="_xlnm.Print_Area" localSheetId="2">'Preisblatt Gesamt'!$A$1:$K$28</definedName>
    <definedName name="_xlnm.Print_Area" localSheetId="3">'Preisblatt Los 1'!$A$1:$L$42</definedName>
    <definedName name="_xlnm.Print_Area" localSheetId="4">'Preisblatt Los 3'!$A$1:$M$42</definedName>
    <definedName name="_xlnm.Print_Area" localSheetId="5">'Preisblatt Los 4'!$A$1:$L$42</definedName>
    <definedName name="_xlnm.Print_Area" localSheetId="6">'Preisblatt Los 5_2'!$A$1:$L$42</definedName>
    <definedName name="_xlnm.Print_Titles" localSheetId="14">'Kalk Grünpflege Los 1'!$8:$8</definedName>
    <definedName name="_xlnm.Print_Titles" localSheetId="15">'Kalk Grünpflege Los 3'!$8:$8</definedName>
    <definedName name="_xlnm.Print_Titles" localSheetId="16">'Kalk Grünpflege Los 4'!$8:$8</definedName>
    <definedName name="_xlnm.Print_Titles" localSheetId="17">'Kalk Grünpflege Los 5_2'!$8:$8</definedName>
    <definedName name="_xlnm.Print_Titles" localSheetId="2">'Preisblatt Gesamt'!$1:$6</definedName>
    <definedName name="_xlnm.Print_Titles" localSheetId="3">'Preisblatt Los 1'!$1:$6</definedName>
    <definedName name="_xlnm.Print_Titles" localSheetId="4">'Preisblatt Los 3'!$1:$6</definedName>
    <definedName name="_xlnm.Print_Titles" localSheetId="5">'Preisblatt Los 4'!$1:$6</definedName>
    <definedName name="_xlnm.Print_Titles" localSheetId="6">'Preisblatt Los 5_2'!$1:$6</definedName>
  </definedNames>
  <calcPr calcId="191029"/>
</workbook>
</file>

<file path=xl/calcChain.xml><?xml version="1.0" encoding="utf-8"?>
<calcChain xmlns="http://schemas.openxmlformats.org/spreadsheetml/2006/main">
  <c r="J24" i="50" l="1"/>
  <c r="J22" i="50"/>
  <c r="J20" i="50"/>
  <c r="H24" i="50"/>
  <c r="H22" i="50"/>
  <c r="H20" i="50"/>
  <c r="F24" i="50"/>
  <c r="F22" i="50"/>
  <c r="F20" i="50"/>
  <c r="J16" i="50"/>
  <c r="J14" i="50"/>
  <c r="J12" i="50"/>
  <c r="H16" i="50"/>
  <c r="H14" i="50"/>
  <c r="H12" i="50"/>
  <c r="F16" i="50"/>
  <c r="F14" i="50"/>
  <c r="F12" i="50"/>
  <c r="C5" i="50"/>
  <c r="C26" i="50"/>
  <c r="C3" i="50"/>
  <c r="B201" i="43"/>
  <c r="B200" i="43"/>
  <c r="B201" i="45"/>
  <c r="B200" i="45"/>
  <c r="B201" i="44"/>
  <c r="B200" i="44"/>
  <c r="B201" i="33"/>
  <c r="B200" i="33"/>
  <c r="B49" i="43"/>
  <c r="B50" i="43"/>
  <c r="B51" i="43"/>
  <c r="B49" i="45"/>
  <c r="B50" i="45"/>
  <c r="B51" i="45"/>
  <c r="B49" i="44"/>
  <c r="B50" i="44"/>
  <c r="B51" i="44"/>
  <c r="B50" i="33"/>
  <c r="B51" i="33"/>
  <c r="B49" i="33"/>
  <c r="B48" i="44"/>
  <c r="B48" i="45"/>
  <c r="B48" i="43"/>
  <c r="B73" i="36"/>
  <c r="B72" i="36"/>
  <c r="B73" i="31"/>
  <c r="B72" i="31"/>
  <c r="B73" i="30"/>
  <c r="B72" i="30"/>
  <c r="B73" i="29"/>
  <c r="B72" i="29"/>
  <c r="B73" i="24"/>
  <c r="B72" i="24"/>
  <c r="B72" i="28"/>
  <c r="B73" i="28"/>
  <c r="C12" i="43" l="1"/>
  <c r="E12" i="43"/>
  <c r="F12" i="43"/>
  <c r="C13" i="43"/>
  <c r="E13" i="43"/>
  <c r="F13" i="43"/>
  <c r="C14" i="43"/>
  <c r="E14" i="43"/>
  <c r="F14" i="43"/>
  <c r="C15" i="43"/>
  <c r="E15" i="43"/>
  <c r="F15" i="43"/>
  <c r="C16" i="43"/>
  <c r="E16" i="43"/>
  <c r="F16" i="43"/>
  <c r="C20" i="43"/>
  <c r="E20" i="43"/>
  <c r="F20" i="43"/>
  <c r="C21" i="43"/>
  <c r="E21" i="43"/>
  <c r="F21" i="43"/>
  <c r="C25" i="43"/>
  <c r="E25" i="43"/>
  <c r="F25" i="43"/>
  <c r="C26" i="43"/>
  <c r="E26" i="43"/>
  <c r="F26" i="43"/>
  <c r="C27" i="43"/>
  <c r="E27" i="43"/>
  <c r="F27" i="43"/>
  <c r="C28" i="43"/>
  <c r="E28" i="43"/>
  <c r="F28" i="43"/>
  <c r="C29" i="43"/>
  <c r="E29" i="43"/>
  <c r="F29" i="43"/>
  <c r="C30" i="43"/>
  <c r="E30" i="43"/>
  <c r="F30" i="43"/>
  <c r="C31" i="43"/>
  <c r="E31" i="43"/>
  <c r="F31" i="43"/>
  <c r="C32" i="43"/>
  <c r="E32" i="43"/>
  <c r="F32" i="43"/>
  <c r="C33" i="43"/>
  <c r="E33" i="43"/>
  <c r="F33" i="43"/>
  <c r="C34" i="43"/>
  <c r="E34" i="43"/>
  <c r="F34" i="43"/>
  <c r="C35" i="43"/>
  <c r="E35" i="43"/>
  <c r="F35" i="43"/>
  <c r="C36" i="43"/>
  <c r="E36" i="43"/>
  <c r="F36" i="43"/>
  <c r="C37" i="43"/>
  <c r="E37" i="43"/>
  <c r="F37" i="43"/>
  <c r="C38" i="43"/>
  <c r="E38" i="43"/>
  <c r="F38" i="43"/>
  <c r="C42" i="43"/>
  <c r="E42" i="43"/>
  <c r="F42" i="43"/>
  <c r="C43" i="43"/>
  <c r="E43" i="43"/>
  <c r="F43" i="43"/>
  <c r="C44" i="43"/>
  <c r="E44" i="43"/>
  <c r="F44" i="43"/>
  <c r="C45" i="43"/>
  <c r="E45" i="43"/>
  <c r="F45" i="43"/>
  <c r="C46" i="43"/>
  <c r="E46" i="43"/>
  <c r="F46" i="43"/>
  <c r="C47" i="43"/>
  <c r="E47" i="43"/>
  <c r="F47" i="43"/>
  <c r="C48" i="43"/>
  <c r="E48" i="43"/>
  <c r="F48" i="43"/>
  <c r="C49" i="43"/>
  <c r="E49" i="43"/>
  <c r="F49" i="43"/>
  <c r="C50" i="43"/>
  <c r="E50" i="43"/>
  <c r="F50" i="43"/>
  <c r="C51" i="43"/>
  <c r="E51" i="43"/>
  <c r="F51" i="43"/>
  <c r="C52" i="43"/>
  <c r="E52" i="43"/>
  <c r="F52" i="43"/>
  <c r="C53" i="43"/>
  <c r="E53" i="43"/>
  <c r="F53" i="43"/>
  <c r="C54" i="43"/>
  <c r="E54" i="43"/>
  <c r="F54" i="43"/>
  <c r="C55" i="43"/>
  <c r="E55" i="43"/>
  <c r="F55" i="43"/>
  <c r="C56" i="43"/>
  <c r="E56" i="43"/>
  <c r="F56" i="43"/>
  <c r="C57" i="43"/>
  <c r="E57" i="43"/>
  <c r="F57" i="43"/>
  <c r="C58" i="43"/>
  <c r="E58" i="43"/>
  <c r="F58" i="43"/>
  <c r="C59" i="43"/>
  <c r="E59" i="43"/>
  <c r="F59" i="43"/>
  <c r="C60" i="43"/>
  <c r="E60" i="43"/>
  <c r="F60" i="43"/>
  <c r="C61" i="43"/>
  <c r="E61" i="43"/>
  <c r="F61" i="43"/>
  <c r="C62" i="43"/>
  <c r="E62" i="43"/>
  <c r="F62" i="43"/>
  <c r="C63" i="43"/>
  <c r="E63" i="43"/>
  <c r="F63" i="43"/>
  <c r="C64" i="43"/>
  <c r="E64" i="43"/>
  <c r="F64" i="43"/>
  <c r="C68" i="43"/>
  <c r="E68" i="43"/>
  <c r="F68" i="43"/>
  <c r="C69" i="43"/>
  <c r="E69" i="43"/>
  <c r="F69" i="43"/>
  <c r="C70" i="43"/>
  <c r="E70" i="43"/>
  <c r="F70" i="43"/>
  <c r="C71" i="43"/>
  <c r="E71" i="43"/>
  <c r="F71" i="43"/>
  <c r="C72" i="43"/>
  <c r="E72" i="43"/>
  <c r="F72" i="43"/>
  <c r="C73" i="43"/>
  <c r="E73" i="43"/>
  <c r="F73" i="43"/>
  <c r="C74" i="43"/>
  <c r="E74" i="43"/>
  <c r="F74" i="43"/>
  <c r="C75" i="43"/>
  <c r="E75" i="43"/>
  <c r="F75" i="43"/>
  <c r="C76" i="43"/>
  <c r="E76" i="43"/>
  <c r="F76" i="43"/>
  <c r="C77" i="43"/>
  <c r="E77" i="43"/>
  <c r="F77" i="43"/>
  <c r="C78" i="43"/>
  <c r="E78" i="43"/>
  <c r="F78" i="43"/>
  <c r="C79" i="43"/>
  <c r="E79" i="43"/>
  <c r="F79" i="43"/>
  <c r="C80" i="43"/>
  <c r="E80" i="43"/>
  <c r="F80" i="43"/>
  <c r="C84" i="43"/>
  <c r="E84" i="43"/>
  <c r="F84" i="43"/>
  <c r="C85" i="43"/>
  <c r="E85" i="43"/>
  <c r="F85" i="43"/>
  <c r="C86" i="43"/>
  <c r="E86" i="43"/>
  <c r="F86" i="43"/>
  <c r="C87" i="43"/>
  <c r="E87" i="43"/>
  <c r="F87" i="43"/>
  <c r="C91" i="43"/>
  <c r="E91" i="43"/>
  <c r="F91" i="43"/>
  <c r="C92" i="43"/>
  <c r="E92" i="43"/>
  <c r="F92" i="43"/>
  <c r="C93" i="43"/>
  <c r="E93" i="43"/>
  <c r="F93" i="43"/>
  <c r="C94" i="43"/>
  <c r="E94" i="43"/>
  <c r="F94" i="43"/>
  <c r="C95" i="43"/>
  <c r="E95" i="43"/>
  <c r="F95" i="43"/>
  <c r="C96" i="43"/>
  <c r="E96" i="43"/>
  <c r="F96" i="43"/>
  <c r="C97" i="43"/>
  <c r="E97" i="43"/>
  <c r="F97" i="43"/>
  <c r="C101" i="43"/>
  <c r="E101" i="43"/>
  <c r="F101" i="43"/>
  <c r="C102" i="43"/>
  <c r="E102" i="43"/>
  <c r="F102" i="43"/>
  <c r="C103" i="43"/>
  <c r="E103" i="43"/>
  <c r="F103" i="43"/>
  <c r="C104" i="43"/>
  <c r="E104" i="43"/>
  <c r="F104" i="43"/>
  <c r="C108" i="43"/>
  <c r="E108" i="43"/>
  <c r="F108" i="43"/>
  <c r="C109" i="43"/>
  <c r="E109" i="43"/>
  <c r="F109" i="43"/>
  <c r="C110" i="43"/>
  <c r="E110" i="43"/>
  <c r="F110" i="43"/>
  <c r="C111" i="43"/>
  <c r="E111" i="43"/>
  <c r="F111" i="43"/>
  <c r="C115" i="43"/>
  <c r="E115" i="43"/>
  <c r="F115" i="43"/>
  <c r="C116" i="43"/>
  <c r="E116" i="43"/>
  <c r="F116" i="43"/>
  <c r="C117" i="43"/>
  <c r="E117" i="43"/>
  <c r="F117" i="43"/>
  <c r="C118" i="43"/>
  <c r="E118" i="43"/>
  <c r="F118" i="43"/>
  <c r="C119" i="43"/>
  <c r="E119" i="43"/>
  <c r="F119" i="43"/>
  <c r="C120" i="43"/>
  <c r="E120" i="43"/>
  <c r="F120" i="43"/>
  <c r="C121" i="43"/>
  <c r="E121" i="43"/>
  <c r="F121" i="43"/>
  <c r="C122" i="43"/>
  <c r="E122" i="43"/>
  <c r="F122" i="43"/>
  <c r="C123" i="43"/>
  <c r="E123" i="43"/>
  <c r="F123" i="43"/>
  <c r="C124" i="43"/>
  <c r="E124" i="43"/>
  <c r="F124" i="43"/>
  <c r="C125" i="43"/>
  <c r="E125" i="43"/>
  <c r="F125" i="43"/>
  <c r="C126" i="43"/>
  <c r="E126" i="43"/>
  <c r="F126" i="43"/>
  <c r="C127" i="43"/>
  <c r="E127" i="43"/>
  <c r="F127" i="43"/>
  <c r="C128" i="43"/>
  <c r="E128" i="43"/>
  <c r="F128" i="43"/>
  <c r="C129" i="43"/>
  <c r="E129" i="43"/>
  <c r="F129" i="43"/>
  <c r="C130" i="43"/>
  <c r="E130" i="43"/>
  <c r="F130" i="43"/>
  <c r="C131" i="43"/>
  <c r="E131" i="43"/>
  <c r="F131" i="43"/>
  <c r="C132" i="43"/>
  <c r="E132" i="43"/>
  <c r="F132" i="43"/>
  <c r="C133" i="43"/>
  <c r="E133" i="43"/>
  <c r="F133" i="43"/>
  <c r="C134" i="43"/>
  <c r="E134" i="43"/>
  <c r="F134" i="43"/>
  <c r="C135" i="43"/>
  <c r="E135" i="43"/>
  <c r="F135" i="43"/>
  <c r="C136" i="43"/>
  <c r="E136" i="43"/>
  <c r="F136" i="43"/>
  <c r="C137" i="43"/>
  <c r="E137" i="43"/>
  <c r="F137" i="43"/>
  <c r="C138" i="43"/>
  <c r="E138" i="43"/>
  <c r="F138" i="43"/>
  <c r="C139" i="43"/>
  <c r="E139" i="43"/>
  <c r="F139" i="43"/>
  <c r="C140" i="43"/>
  <c r="E140" i="43"/>
  <c r="F140" i="43"/>
  <c r="C141" i="43"/>
  <c r="E141" i="43"/>
  <c r="F141" i="43"/>
  <c r="C142" i="43"/>
  <c r="E142" i="43"/>
  <c r="F142" i="43"/>
  <c r="C143" i="43"/>
  <c r="E143" i="43"/>
  <c r="F143" i="43"/>
  <c r="C144" i="43"/>
  <c r="E144" i="43"/>
  <c r="F144" i="43"/>
  <c r="C145" i="43"/>
  <c r="E145" i="43"/>
  <c r="F145" i="43"/>
  <c r="C146" i="43"/>
  <c r="E146" i="43"/>
  <c r="F146" i="43"/>
  <c r="C147" i="43"/>
  <c r="E147" i="43"/>
  <c r="F147" i="43"/>
  <c r="C148" i="43"/>
  <c r="E148" i="43"/>
  <c r="F148" i="43"/>
  <c r="C149" i="43"/>
  <c r="E149" i="43"/>
  <c r="F149" i="43"/>
  <c r="C150" i="43"/>
  <c r="E150" i="43"/>
  <c r="F150" i="43"/>
  <c r="C151" i="43"/>
  <c r="E151" i="43"/>
  <c r="F151" i="43"/>
  <c r="C152" i="43"/>
  <c r="E152" i="43"/>
  <c r="F152" i="43"/>
  <c r="C153" i="43"/>
  <c r="E153" i="43"/>
  <c r="F153" i="43"/>
  <c r="C154" i="43"/>
  <c r="E154" i="43"/>
  <c r="F154" i="43"/>
  <c r="C155" i="43"/>
  <c r="E155" i="43"/>
  <c r="F155" i="43"/>
  <c r="C156" i="43"/>
  <c r="E156" i="43"/>
  <c r="F156" i="43"/>
  <c r="C157" i="43"/>
  <c r="E157" i="43"/>
  <c r="F157" i="43"/>
  <c r="C158" i="43"/>
  <c r="E158" i="43"/>
  <c r="F158" i="43"/>
  <c r="C159" i="43"/>
  <c r="E159" i="43"/>
  <c r="F159" i="43"/>
  <c r="C160" i="43"/>
  <c r="E160" i="43"/>
  <c r="F160" i="43"/>
  <c r="C161" i="43"/>
  <c r="E161" i="43"/>
  <c r="F161" i="43"/>
  <c r="C162" i="43"/>
  <c r="E162" i="43"/>
  <c r="F162" i="43"/>
  <c r="C163" i="43"/>
  <c r="E163" i="43"/>
  <c r="F163" i="43"/>
  <c r="C164" i="43"/>
  <c r="E164" i="43"/>
  <c r="F164" i="43"/>
  <c r="C165" i="43"/>
  <c r="E165" i="43"/>
  <c r="F165" i="43"/>
  <c r="C166" i="43"/>
  <c r="E166" i="43"/>
  <c r="F166" i="43"/>
  <c r="C167" i="43"/>
  <c r="E167" i="43"/>
  <c r="F167" i="43"/>
  <c r="C168" i="43"/>
  <c r="E168" i="43"/>
  <c r="F168" i="43"/>
  <c r="C169" i="43"/>
  <c r="E169" i="43"/>
  <c r="F169" i="43"/>
  <c r="C170" i="43"/>
  <c r="E170" i="43"/>
  <c r="F170" i="43"/>
  <c r="C171" i="43"/>
  <c r="E171" i="43"/>
  <c r="F171" i="43"/>
  <c r="C172" i="43"/>
  <c r="E172" i="43"/>
  <c r="F172" i="43"/>
  <c r="C173" i="43"/>
  <c r="E173" i="43"/>
  <c r="F173" i="43"/>
  <c r="C174" i="43"/>
  <c r="E174" i="43"/>
  <c r="F174" i="43"/>
  <c r="C175" i="43"/>
  <c r="E175" i="43"/>
  <c r="F175" i="43"/>
  <c r="C176" i="43"/>
  <c r="E176" i="43"/>
  <c r="F176" i="43"/>
  <c r="C177" i="43"/>
  <c r="E177" i="43"/>
  <c r="F177" i="43"/>
  <c r="C178" i="43"/>
  <c r="E178" i="43"/>
  <c r="F178" i="43"/>
  <c r="C179" i="43"/>
  <c r="E179" i="43"/>
  <c r="F179" i="43"/>
  <c r="C180" i="43"/>
  <c r="E180" i="43"/>
  <c r="F180" i="43"/>
  <c r="C181" i="43"/>
  <c r="E181" i="43"/>
  <c r="F181" i="43"/>
  <c r="C185" i="43"/>
  <c r="E185" i="43"/>
  <c r="F185" i="43"/>
  <c r="C186" i="43"/>
  <c r="E186" i="43"/>
  <c r="F186" i="43"/>
  <c r="C187" i="43"/>
  <c r="E187" i="43"/>
  <c r="F187" i="43"/>
  <c r="C188" i="43"/>
  <c r="E188" i="43"/>
  <c r="F188" i="43"/>
  <c r="C189" i="43"/>
  <c r="E189" i="43"/>
  <c r="F189" i="43"/>
  <c r="C190" i="43"/>
  <c r="E190" i="43"/>
  <c r="F190" i="43"/>
  <c r="C194" i="43"/>
  <c r="E194" i="43"/>
  <c r="F194" i="43"/>
  <c r="C195" i="43"/>
  <c r="E195" i="43"/>
  <c r="F195" i="43"/>
  <c r="C196" i="43"/>
  <c r="E196" i="43"/>
  <c r="F196" i="43"/>
  <c r="C197" i="43"/>
  <c r="E197" i="43"/>
  <c r="F197" i="43"/>
  <c r="C198" i="43"/>
  <c r="E198" i="43"/>
  <c r="F198" i="43"/>
  <c r="C199" i="43"/>
  <c r="E199" i="43"/>
  <c r="F199" i="43"/>
  <c r="C200" i="43"/>
  <c r="E200" i="43"/>
  <c r="F200" i="43"/>
  <c r="C201" i="43"/>
  <c r="E201" i="43"/>
  <c r="F201" i="43"/>
  <c r="C202" i="43"/>
  <c r="E202" i="43"/>
  <c r="F202" i="43"/>
  <c r="C203" i="43"/>
  <c r="E203" i="43"/>
  <c r="F203" i="43"/>
  <c r="C204" i="43"/>
  <c r="E204" i="43"/>
  <c r="F204" i="43"/>
  <c r="C205" i="43"/>
  <c r="E205" i="43"/>
  <c r="F205" i="43"/>
  <c r="C206" i="43"/>
  <c r="E206" i="43"/>
  <c r="F206" i="43"/>
  <c r="C207" i="43"/>
  <c r="E207" i="43"/>
  <c r="F207" i="43"/>
  <c r="C208" i="43"/>
  <c r="E208" i="43"/>
  <c r="F208" i="43"/>
  <c r="C209" i="43"/>
  <c r="E209" i="43"/>
  <c r="F209" i="43"/>
  <c r="C210" i="43"/>
  <c r="E210" i="43"/>
  <c r="F210" i="43"/>
  <c r="C211" i="43"/>
  <c r="E211" i="43"/>
  <c r="F211" i="43"/>
  <c r="C212" i="43"/>
  <c r="E212" i="43"/>
  <c r="F212" i="43"/>
  <c r="C213" i="43"/>
  <c r="E213" i="43"/>
  <c r="F213" i="43"/>
  <c r="C217" i="43"/>
  <c r="E217" i="43"/>
  <c r="F217" i="43"/>
  <c r="C218" i="43"/>
  <c r="E218" i="43"/>
  <c r="F218" i="43"/>
  <c r="C219" i="43"/>
  <c r="E219" i="43"/>
  <c r="F219" i="43"/>
  <c r="C220" i="43"/>
  <c r="E220" i="43"/>
  <c r="F220" i="43"/>
  <c r="C221" i="43"/>
  <c r="E221" i="43"/>
  <c r="F221" i="43"/>
  <c r="C222" i="43"/>
  <c r="E222" i="43"/>
  <c r="F222" i="43"/>
  <c r="C223" i="43"/>
  <c r="E223" i="43"/>
  <c r="F223" i="43"/>
  <c r="C224" i="43"/>
  <c r="E224" i="43"/>
  <c r="F224" i="43"/>
  <c r="C225" i="43"/>
  <c r="E225" i="43"/>
  <c r="F225" i="43"/>
  <c r="C226" i="43"/>
  <c r="E226" i="43"/>
  <c r="F226" i="43"/>
  <c r="C11" i="43"/>
  <c r="E11" i="43"/>
  <c r="F11" i="43"/>
  <c r="F10" i="43"/>
  <c r="E10" i="43"/>
  <c r="C10" i="43"/>
  <c r="C11" i="45"/>
  <c r="E11" i="45"/>
  <c r="F11" i="45"/>
  <c r="C12" i="45"/>
  <c r="E12" i="45"/>
  <c r="F12" i="45"/>
  <c r="C13" i="45"/>
  <c r="E13" i="45"/>
  <c r="F13" i="45"/>
  <c r="C14" i="45"/>
  <c r="E14" i="45"/>
  <c r="F14" i="45"/>
  <c r="C15" i="45"/>
  <c r="E15" i="45"/>
  <c r="F15" i="45"/>
  <c r="C16" i="45"/>
  <c r="E16" i="45"/>
  <c r="F16" i="45"/>
  <c r="C20" i="45"/>
  <c r="E20" i="45"/>
  <c r="F20" i="45"/>
  <c r="C21" i="45"/>
  <c r="E21" i="45"/>
  <c r="F21" i="45"/>
  <c r="C25" i="45"/>
  <c r="E25" i="45"/>
  <c r="F25" i="45"/>
  <c r="C26" i="45"/>
  <c r="E26" i="45"/>
  <c r="F26" i="45"/>
  <c r="C27" i="45"/>
  <c r="E27" i="45"/>
  <c r="F27" i="45"/>
  <c r="C28" i="45"/>
  <c r="E28" i="45"/>
  <c r="F28" i="45"/>
  <c r="C29" i="45"/>
  <c r="E29" i="45"/>
  <c r="F29" i="45"/>
  <c r="C30" i="45"/>
  <c r="E30" i="45"/>
  <c r="F30" i="45"/>
  <c r="C31" i="45"/>
  <c r="E31" i="45"/>
  <c r="F31" i="45"/>
  <c r="C32" i="45"/>
  <c r="E32" i="45"/>
  <c r="F32" i="45"/>
  <c r="C33" i="45"/>
  <c r="E33" i="45"/>
  <c r="F33" i="45"/>
  <c r="C34" i="45"/>
  <c r="E34" i="45"/>
  <c r="F34" i="45"/>
  <c r="C35" i="45"/>
  <c r="E35" i="45"/>
  <c r="F35" i="45"/>
  <c r="C36" i="45"/>
  <c r="E36" i="45"/>
  <c r="F36" i="45"/>
  <c r="C37" i="45"/>
  <c r="E37" i="45"/>
  <c r="F37" i="45"/>
  <c r="C38" i="45"/>
  <c r="E38" i="45"/>
  <c r="F38" i="45"/>
  <c r="C42" i="45"/>
  <c r="E42" i="45"/>
  <c r="F42" i="45"/>
  <c r="C43" i="45"/>
  <c r="E43" i="45"/>
  <c r="F43" i="45"/>
  <c r="C44" i="45"/>
  <c r="E44" i="45"/>
  <c r="F44" i="45"/>
  <c r="C45" i="45"/>
  <c r="E45" i="45"/>
  <c r="F45" i="45"/>
  <c r="C46" i="45"/>
  <c r="E46" i="45"/>
  <c r="F46" i="45"/>
  <c r="C47" i="45"/>
  <c r="E47" i="45"/>
  <c r="F47" i="45"/>
  <c r="C48" i="45"/>
  <c r="E48" i="45"/>
  <c r="F48" i="45"/>
  <c r="C49" i="45"/>
  <c r="E49" i="45"/>
  <c r="F49" i="45"/>
  <c r="C50" i="45"/>
  <c r="E50" i="45"/>
  <c r="F50" i="45"/>
  <c r="C51" i="45"/>
  <c r="E51" i="45"/>
  <c r="F51" i="45"/>
  <c r="C52" i="45"/>
  <c r="E52" i="45"/>
  <c r="F52" i="45"/>
  <c r="C53" i="45"/>
  <c r="E53" i="45"/>
  <c r="F53" i="45"/>
  <c r="C54" i="45"/>
  <c r="E54" i="45"/>
  <c r="F54" i="45"/>
  <c r="C55" i="45"/>
  <c r="E55" i="45"/>
  <c r="F55" i="45"/>
  <c r="C56" i="45"/>
  <c r="E56" i="45"/>
  <c r="F56" i="45"/>
  <c r="C57" i="45"/>
  <c r="E57" i="45"/>
  <c r="F57" i="45"/>
  <c r="C58" i="45"/>
  <c r="E58" i="45"/>
  <c r="F58" i="45"/>
  <c r="C59" i="45"/>
  <c r="E59" i="45"/>
  <c r="F59" i="45"/>
  <c r="C60" i="45"/>
  <c r="E60" i="45"/>
  <c r="F60" i="45"/>
  <c r="C61" i="45"/>
  <c r="E61" i="45"/>
  <c r="F61" i="45"/>
  <c r="C62" i="45"/>
  <c r="E62" i="45"/>
  <c r="F62" i="45"/>
  <c r="C63" i="45"/>
  <c r="E63" i="45"/>
  <c r="F63" i="45"/>
  <c r="C64" i="45"/>
  <c r="E64" i="45"/>
  <c r="F64" i="45"/>
  <c r="C68" i="45"/>
  <c r="E68" i="45"/>
  <c r="F68" i="45"/>
  <c r="C69" i="45"/>
  <c r="E69" i="45"/>
  <c r="F69" i="45"/>
  <c r="C70" i="45"/>
  <c r="E70" i="45"/>
  <c r="F70" i="45"/>
  <c r="C71" i="45"/>
  <c r="E71" i="45"/>
  <c r="F71" i="45"/>
  <c r="C72" i="45"/>
  <c r="E72" i="45"/>
  <c r="F72" i="45"/>
  <c r="C73" i="45"/>
  <c r="E73" i="45"/>
  <c r="F73" i="45"/>
  <c r="C74" i="45"/>
  <c r="E74" i="45"/>
  <c r="F74" i="45"/>
  <c r="C75" i="45"/>
  <c r="E75" i="45"/>
  <c r="F75" i="45"/>
  <c r="C76" i="45"/>
  <c r="E76" i="45"/>
  <c r="F76" i="45"/>
  <c r="C77" i="45"/>
  <c r="E77" i="45"/>
  <c r="F77" i="45"/>
  <c r="C78" i="45"/>
  <c r="E78" i="45"/>
  <c r="F78" i="45"/>
  <c r="C79" i="45"/>
  <c r="E79" i="45"/>
  <c r="F79" i="45"/>
  <c r="C80" i="45"/>
  <c r="E80" i="45"/>
  <c r="F80" i="45"/>
  <c r="C84" i="45"/>
  <c r="E84" i="45"/>
  <c r="F84" i="45"/>
  <c r="C85" i="45"/>
  <c r="E85" i="45"/>
  <c r="F85" i="45"/>
  <c r="C86" i="45"/>
  <c r="E86" i="45"/>
  <c r="F86" i="45"/>
  <c r="C87" i="45"/>
  <c r="E87" i="45"/>
  <c r="F87" i="45"/>
  <c r="C91" i="45"/>
  <c r="E91" i="45"/>
  <c r="F91" i="45"/>
  <c r="C92" i="45"/>
  <c r="E92" i="45"/>
  <c r="F92" i="45"/>
  <c r="C93" i="45"/>
  <c r="E93" i="45"/>
  <c r="F93" i="45"/>
  <c r="C94" i="45"/>
  <c r="E94" i="45"/>
  <c r="F94" i="45"/>
  <c r="C95" i="45"/>
  <c r="E95" i="45"/>
  <c r="F95" i="45"/>
  <c r="C96" i="45"/>
  <c r="E96" i="45"/>
  <c r="F96" i="45"/>
  <c r="C97" i="45"/>
  <c r="E97" i="45"/>
  <c r="F97" i="45"/>
  <c r="C101" i="45"/>
  <c r="E101" i="45"/>
  <c r="F101" i="45"/>
  <c r="C102" i="45"/>
  <c r="E102" i="45"/>
  <c r="F102" i="45"/>
  <c r="C103" i="45"/>
  <c r="E103" i="45"/>
  <c r="F103" i="45"/>
  <c r="C104" i="45"/>
  <c r="E104" i="45"/>
  <c r="F104" i="45"/>
  <c r="C108" i="45"/>
  <c r="E108" i="45"/>
  <c r="F108" i="45"/>
  <c r="C109" i="45"/>
  <c r="E109" i="45"/>
  <c r="F109" i="45"/>
  <c r="C110" i="45"/>
  <c r="E110" i="45"/>
  <c r="F110" i="45"/>
  <c r="C111" i="45"/>
  <c r="E111" i="45"/>
  <c r="F111" i="45"/>
  <c r="C115" i="45"/>
  <c r="E115" i="45"/>
  <c r="F115" i="45"/>
  <c r="C116" i="45"/>
  <c r="E116" i="45"/>
  <c r="F116" i="45"/>
  <c r="C117" i="45"/>
  <c r="E117" i="45"/>
  <c r="F117" i="45"/>
  <c r="C118" i="45"/>
  <c r="E118" i="45"/>
  <c r="F118" i="45"/>
  <c r="C119" i="45"/>
  <c r="E119" i="45"/>
  <c r="F119" i="45"/>
  <c r="C120" i="45"/>
  <c r="E120" i="45"/>
  <c r="F120" i="45"/>
  <c r="C121" i="45"/>
  <c r="E121" i="45"/>
  <c r="F121" i="45"/>
  <c r="C122" i="45"/>
  <c r="E122" i="45"/>
  <c r="F122" i="45"/>
  <c r="C123" i="45"/>
  <c r="E123" i="45"/>
  <c r="F123" i="45"/>
  <c r="C124" i="45"/>
  <c r="E124" i="45"/>
  <c r="F124" i="45"/>
  <c r="C125" i="45"/>
  <c r="E125" i="45"/>
  <c r="F125" i="45"/>
  <c r="C126" i="45"/>
  <c r="E126" i="45"/>
  <c r="F126" i="45"/>
  <c r="C127" i="45"/>
  <c r="E127" i="45"/>
  <c r="F127" i="45"/>
  <c r="C128" i="45"/>
  <c r="E128" i="45"/>
  <c r="F128" i="45"/>
  <c r="C129" i="45"/>
  <c r="E129" i="45"/>
  <c r="F129" i="45"/>
  <c r="C130" i="45"/>
  <c r="E130" i="45"/>
  <c r="F130" i="45"/>
  <c r="C131" i="45"/>
  <c r="E131" i="45"/>
  <c r="F131" i="45"/>
  <c r="C132" i="45"/>
  <c r="E132" i="45"/>
  <c r="F132" i="45"/>
  <c r="C133" i="45"/>
  <c r="E133" i="45"/>
  <c r="F133" i="45"/>
  <c r="C134" i="45"/>
  <c r="E134" i="45"/>
  <c r="F134" i="45"/>
  <c r="C135" i="45"/>
  <c r="E135" i="45"/>
  <c r="F135" i="45"/>
  <c r="C136" i="45"/>
  <c r="E136" i="45"/>
  <c r="F136" i="45"/>
  <c r="C137" i="45"/>
  <c r="E137" i="45"/>
  <c r="F137" i="45"/>
  <c r="C138" i="45"/>
  <c r="E138" i="45"/>
  <c r="F138" i="45"/>
  <c r="C139" i="45"/>
  <c r="E139" i="45"/>
  <c r="F139" i="45"/>
  <c r="C140" i="45"/>
  <c r="E140" i="45"/>
  <c r="F140" i="45"/>
  <c r="C141" i="45"/>
  <c r="E141" i="45"/>
  <c r="F141" i="45"/>
  <c r="C142" i="45"/>
  <c r="E142" i="45"/>
  <c r="F142" i="45"/>
  <c r="C143" i="45"/>
  <c r="E143" i="45"/>
  <c r="F143" i="45"/>
  <c r="C144" i="45"/>
  <c r="E144" i="45"/>
  <c r="F144" i="45"/>
  <c r="C145" i="45"/>
  <c r="E145" i="45"/>
  <c r="F145" i="45"/>
  <c r="C146" i="45"/>
  <c r="E146" i="45"/>
  <c r="F146" i="45"/>
  <c r="C147" i="45"/>
  <c r="E147" i="45"/>
  <c r="F147" i="45"/>
  <c r="C148" i="45"/>
  <c r="E148" i="45"/>
  <c r="F148" i="45"/>
  <c r="C149" i="45"/>
  <c r="E149" i="45"/>
  <c r="F149" i="45"/>
  <c r="C150" i="45"/>
  <c r="E150" i="45"/>
  <c r="F150" i="45"/>
  <c r="C151" i="45"/>
  <c r="E151" i="45"/>
  <c r="F151" i="45"/>
  <c r="C152" i="45"/>
  <c r="E152" i="45"/>
  <c r="F152" i="45"/>
  <c r="C153" i="45"/>
  <c r="E153" i="45"/>
  <c r="F153" i="45"/>
  <c r="C154" i="45"/>
  <c r="E154" i="45"/>
  <c r="F154" i="45"/>
  <c r="C155" i="45"/>
  <c r="E155" i="45"/>
  <c r="F155" i="45"/>
  <c r="C156" i="45"/>
  <c r="E156" i="45"/>
  <c r="F156" i="45"/>
  <c r="C157" i="45"/>
  <c r="E157" i="45"/>
  <c r="F157" i="45"/>
  <c r="C158" i="45"/>
  <c r="E158" i="45"/>
  <c r="F158" i="45"/>
  <c r="C159" i="45"/>
  <c r="E159" i="45"/>
  <c r="F159" i="45"/>
  <c r="C160" i="45"/>
  <c r="E160" i="45"/>
  <c r="F160" i="45"/>
  <c r="C161" i="45"/>
  <c r="E161" i="45"/>
  <c r="F161" i="45"/>
  <c r="C162" i="45"/>
  <c r="E162" i="45"/>
  <c r="F162" i="45"/>
  <c r="C163" i="45"/>
  <c r="E163" i="45"/>
  <c r="F163" i="45"/>
  <c r="C164" i="45"/>
  <c r="E164" i="45"/>
  <c r="F164" i="45"/>
  <c r="C165" i="45"/>
  <c r="E165" i="45"/>
  <c r="F165" i="45"/>
  <c r="C166" i="45"/>
  <c r="E166" i="45"/>
  <c r="F166" i="45"/>
  <c r="C167" i="45"/>
  <c r="E167" i="45"/>
  <c r="F167" i="45"/>
  <c r="C168" i="45"/>
  <c r="E168" i="45"/>
  <c r="F168" i="45"/>
  <c r="C169" i="45"/>
  <c r="E169" i="45"/>
  <c r="F169" i="45"/>
  <c r="C170" i="45"/>
  <c r="E170" i="45"/>
  <c r="F170" i="45"/>
  <c r="C171" i="45"/>
  <c r="E171" i="45"/>
  <c r="F171" i="45"/>
  <c r="C172" i="45"/>
  <c r="E172" i="45"/>
  <c r="F172" i="45"/>
  <c r="C173" i="45"/>
  <c r="E173" i="45"/>
  <c r="F173" i="45"/>
  <c r="C174" i="45"/>
  <c r="E174" i="45"/>
  <c r="F174" i="45"/>
  <c r="C175" i="45"/>
  <c r="E175" i="45"/>
  <c r="F175" i="45"/>
  <c r="C176" i="45"/>
  <c r="E176" i="45"/>
  <c r="F176" i="45"/>
  <c r="C177" i="45"/>
  <c r="E177" i="45"/>
  <c r="F177" i="45"/>
  <c r="C178" i="45"/>
  <c r="E178" i="45"/>
  <c r="F178" i="45"/>
  <c r="C179" i="45"/>
  <c r="E179" i="45"/>
  <c r="F179" i="45"/>
  <c r="C180" i="45"/>
  <c r="E180" i="45"/>
  <c r="F180" i="45"/>
  <c r="C181" i="45"/>
  <c r="E181" i="45"/>
  <c r="F181" i="45"/>
  <c r="C185" i="45"/>
  <c r="E185" i="45"/>
  <c r="F185" i="45"/>
  <c r="C186" i="45"/>
  <c r="E186" i="45"/>
  <c r="F186" i="45"/>
  <c r="C187" i="45"/>
  <c r="E187" i="45"/>
  <c r="F187" i="45"/>
  <c r="C188" i="45"/>
  <c r="E188" i="45"/>
  <c r="F188" i="45"/>
  <c r="C189" i="45"/>
  <c r="E189" i="45"/>
  <c r="F189" i="45"/>
  <c r="C190" i="45"/>
  <c r="E190" i="45"/>
  <c r="F190" i="45"/>
  <c r="C194" i="45"/>
  <c r="E194" i="45"/>
  <c r="F194" i="45"/>
  <c r="C195" i="45"/>
  <c r="E195" i="45"/>
  <c r="F195" i="45"/>
  <c r="C196" i="45"/>
  <c r="E196" i="45"/>
  <c r="F196" i="45"/>
  <c r="C197" i="45"/>
  <c r="E197" i="45"/>
  <c r="F197" i="45"/>
  <c r="C198" i="45"/>
  <c r="E198" i="45"/>
  <c r="F198" i="45"/>
  <c r="C199" i="45"/>
  <c r="E199" i="45"/>
  <c r="F199" i="45"/>
  <c r="C200" i="45"/>
  <c r="E200" i="45"/>
  <c r="F200" i="45"/>
  <c r="C201" i="45"/>
  <c r="E201" i="45"/>
  <c r="F201" i="45"/>
  <c r="C202" i="45"/>
  <c r="E202" i="45"/>
  <c r="F202" i="45"/>
  <c r="C203" i="45"/>
  <c r="E203" i="45"/>
  <c r="F203" i="45"/>
  <c r="C204" i="45"/>
  <c r="E204" i="45"/>
  <c r="F204" i="45"/>
  <c r="C205" i="45"/>
  <c r="E205" i="45"/>
  <c r="F205" i="45"/>
  <c r="C206" i="45"/>
  <c r="E206" i="45"/>
  <c r="F206" i="45"/>
  <c r="C207" i="45"/>
  <c r="E207" i="45"/>
  <c r="F207" i="45"/>
  <c r="C208" i="45"/>
  <c r="E208" i="45"/>
  <c r="F208" i="45"/>
  <c r="C209" i="45"/>
  <c r="E209" i="45"/>
  <c r="F209" i="45"/>
  <c r="C210" i="45"/>
  <c r="E210" i="45"/>
  <c r="F210" i="45"/>
  <c r="C211" i="45"/>
  <c r="E211" i="45"/>
  <c r="F211" i="45"/>
  <c r="C212" i="45"/>
  <c r="E212" i="45"/>
  <c r="F212" i="45"/>
  <c r="C213" i="45"/>
  <c r="E213" i="45"/>
  <c r="F213" i="45"/>
  <c r="C217" i="45"/>
  <c r="E217" i="45"/>
  <c r="F217" i="45"/>
  <c r="C218" i="45"/>
  <c r="E218" i="45"/>
  <c r="F218" i="45"/>
  <c r="C219" i="45"/>
  <c r="E219" i="45"/>
  <c r="F219" i="45"/>
  <c r="C220" i="45"/>
  <c r="E220" i="45"/>
  <c r="F220" i="45"/>
  <c r="C221" i="45"/>
  <c r="E221" i="45"/>
  <c r="F221" i="45"/>
  <c r="C222" i="45"/>
  <c r="E222" i="45"/>
  <c r="F222" i="45"/>
  <c r="C223" i="45"/>
  <c r="E223" i="45"/>
  <c r="F223" i="45"/>
  <c r="C224" i="45"/>
  <c r="E224" i="45"/>
  <c r="F224" i="45"/>
  <c r="C225" i="45"/>
  <c r="E225" i="45"/>
  <c r="F225" i="45"/>
  <c r="C226" i="45"/>
  <c r="E226" i="45"/>
  <c r="F226" i="45"/>
  <c r="F10" i="45"/>
  <c r="E10" i="45"/>
  <c r="C10" i="45"/>
  <c r="C11" i="33"/>
  <c r="E11" i="33"/>
  <c r="F11" i="33"/>
  <c r="C12" i="33"/>
  <c r="E12" i="33"/>
  <c r="F12" i="33"/>
  <c r="C13" i="33"/>
  <c r="E13" i="33"/>
  <c r="F13" i="33"/>
  <c r="C14" i="33"/>
  <c r="E14" i="33"/>
  <c r="F14" i="33"/>
  <c r="C15" i="33"/>
  <c r="E15" i="33"/>
  <c r="F15" i="33"/>
  <c r="C16" i="33"/>
  <c r="E16" i="33"/>
  <c r="F16" i="33"/>
  <c r="C20" i="33"/>
  <c r="E20" i="33"/>
  <c r="F20" i="33"/>
  <c r="C21" i="33"/>
  <c r="E21" i="33"/>
  <c r="F21" i="33"/>
  <c r="C25" i="33"/>
  <c r="E25" i="33"/>
  <c r="F25" i="33"/>
  <c r="C26" i="33"/>
  <c r="E26" i="33"/>
  <c r="F26" i="33"/>
  <c r="C27" i="33"/>
  <c r="E27" i="33"/>
  <c r="F27" i="33"/>
  <c r="C28" i="33"/>
  <c r="E28" i="33"/>
  <c r="F28" i="33"/>
  <c r="C29" i="33"/>
  <c r="E29" i="33"/>
  <c r="F29" i="33"/>
  <c r="C30" i="33"/>
  <c r="E30" i="33"/>
  <c r="F30" i="33"/>
  <c r="C31" i="33"/>
  <c r="E31" i="33"/>
  <c r="F31" i="33"/>
  <c r="C32" i="33"/>
  <c r="E32" i="33"/>
  <c r="F32" i="33"/>
  <c r="C33" i="33"/>
  <c r="E33" i="33"/>
  <c r="F33" i="33"/>
  <c r="C34" i="33"/>
  <c r="E34" i="33"/>
  <c r="F34" i="33"/>
  <c r="C35" i="33"/>
  <c r="E35" i="33"/>
  <c r="F35" i="33"/>
  <c r="C36" i="33"/>
  <c r="E36" i="33"/>
  <c r="F36" i="33"/>
  <c r="C37" i="33"/>
  <c r="E37" i="33"/>
  <c r="F37" i="33"/>
  <c r="C38" i="33"/>
  <c r="E38" i="33"/>
  <c r="F38" i="33"/>
  <c r="C42" i="33"/>
  <c r="E42" i="33"/>
  <c r="F42" i="33"/>
  <c r="C43" i="33"/>
  <c r="E43" i="33"/>
  <c r="F43" i="33"/>
  <c r="C44" i="33"/>
  <c r="E44" i="33"/>
  <c r="F44" i="33"/>
  <c r="C45" i="33"/>
  <c r="E45" i="33"/>
  <c r="F45" i="33"/>
  <c r="C46" i="33"/>
  <c r="E46" i="33"/>
  <c r="F46" i="33"/>
  <c r="C47" i="33"/>
  <c r="E47" i="33"/>
  <c r="F47" i="33"/>
  <c r="C48" i="33"/>
  <c r="E48" i="33"/>
  <c r="F48" i="33"/>
  <c r="C49" i="33"/>
  <c r="E49" i="33"/>
  <c r="F49" i="33"/>
  <c r="C50" i="33"/>
  <c r="E50" i="33"/>
  <c r="F50" i="33"/>
  <c r="C51" i="33"/>
  <c r="E51" i="33"/>
  <c r="F51" i="33"/>
  <c r="C52" i="33"/>
  <c r="E52" i="33"/>
  <c r="F52" i="33"/>
  <c r="C53" i="33"/>
  <c r="E53" i="33"/>
  <c r="F53" i="33"/>
  <c r="C54" i="33"/>
  <c r="E54" i="33"/>
  <c r="F54" i="33"/>
  <c r="C55" i="33"/>
  <c r="E55" i="33"/>
  <c r="F55" i="33"/>
  <c r="C56" i="33"/>
  <c r="E56" i="33"/>
  <c r="F56" i="33"/>
  <c r="C57" i="33"/>
  <c r="E57" i="33"/>
  <c r="F57" i="33"/>
  <c r="C58" i="33"/>
  <c r="E58" i="33"/>
  <c r="F58" i="33"/>
  <c r="C59" i="33"/>
  <c r="E59" i="33"/>
  <c r="F59" i="33"/>
  <c r="C60" i="33"/>
  <c r="E60" i="33"/>
  <c r="F60" i="33"/>
  <c r="C61" i="33"/>
  <c r="E61" i="33"/>
  <c r="F61" i="33"/>
  <c r="C62" i="33"/>
  <c r="E62" i="33"/>
  <c r="F62" i="33"/>
  <c r="C63" i="33"/>
  <c r="E63" i="33"/>
  <c r="F63" i="33"/>
  <c r="C64" i="33"/>
  <c r="E64" i="33"/>
  <c r="F64" i="33"/>
  <c r="C68" i="33"/>
  <c r="E68" i="33"/>
  <c r="F68" i="33"/>
  <c r="C69" i="33"/>
  <c r="E69" i="33"/>
  <c r="F69" i="33"/>
  <c r="C70" i="33"/>
  <c r="E70" i="33"/>
  <c r="F70" i="33"/>
  <c r="C71" i="33"/>
  <c r="E71" i="33"/>
  <c r="F71" i="33"/>
  <c r="C72" i="33"/>
  <c r="E72" i="33"/>
  <c r="F72" i="33"/>
  <c r="C73" i="33"/>
  <c r="E73" i="33"/>
  <c r="F73" i="33"/>
  <c r="C74" i="33"/>
  <c r="E74" i="33"/>
  <c r="F74" i="33"/>
  <c r="C75" i="33"/>
  <c r="E75" i="33"/>
  <c r="F75" i="33"/>
  <c r="C76" i="33"/>
  <c r="E76" i="33"/>
  <c r="F76" i="33"/>
  <c r="C77" i="33"/>
  <c r="E77" i="33"/>
  <c r="F77" i="33"/>
  <c r="C78" i="33"/>
  <c r="E78" i="33"/>
  <c r="F78" i="33"/>
  <c r="C79" i="33"/>
  <c r="E79" i="33"/>
  <c r="F79" i="33"/>
  <c r="C80" i="33"/>
  <c r="E80" i="33"/>
  <c r="F80" i="33"/>
  <c r="C84" i="33"/>
  <c r="E84" i="33"/>
  <c r="F84" i="33"/>
  <c r="C85" i="33"/>
  <c r="E85" i="33"/>
  <c r="F85" i="33"/>
  <c r="C86" i="33"/>
  <c r="E86" i="33"/>
  <c r="F86" i="33"/>
  <c r="C87" i="33"/>
  <c r="E87" i="33"/>
  <c r="F87" i="33"/>
  <c r="C91" i="33"/>
  <c r="E91" i="33"/>
  <c r="F91" i="33"/>
  <c r="C92" i="33"/>
  <c r="E92" i="33"/>
  <c r="F92" i="33"/>
  <c r="C93" i="33"/>
  <c r="E93" i="33"/>
  <c r="F93" i="33"/>
  <c r="C94" i="33"/>
  <c r="E94" i="33"/>
  <c r="F94" i="33"/>
  <c r="C95" i="33"/>
  <c r="E95" i="33"/>
  <c r="F95" i="33"/>
  <c r="C96" i="33"/>
  <c r="E96" i="33"/>
  <c r="F96" i="33"/>
  <c r="C97" i="33"/>
  <c r="E97" i="33"/>
  <c r="F97" i="33"/>
  <c r="C101" i="33"/>
  <c r="E101" i="33"/>
  <c r="F101" i="33"/>
  <c r="C102" i="33"/>
  <c r="E102" i="33"/>
  <c r="F102" i="33"/>
  <c r="C103" i="33"/>
  <c r="E103" i="33"/>
  <c r="F103" i="33"/>
  <c r="C104" i="33"/>
  <c r="E104" i="33"/>
  <c r="F104" i="33"/>
  <c r="C108" i="33"/>
  <c r="E108" i="33"/>
  <c r="F108" i="33"/>
  <c r="C109" i="33"/>
  <c r="E109" i="33"/>
  <c r="F109" i="33"/>
  <c r="C110" i="33"/>
  <c r="E110" i="33"/>
  <c r="F110" i="33"/>
  <c r="C111" i="33"/>
  <c r="E111" i="33"/>
  <c r="F111" i="33"/>
  <c r="C115" i="33"/>
  <c r="E115" i="33"/>
  <c r="F115" i="33"/>
  <c r="C116" i="33"/>
  <c r="E116" i="33"/>
  <c r="F116" i="33"/>
  <c r="C117" i="33"/>
  <c r="E117" i="33"/>
  <c r="F117" i="33"/>
  <c r="C118" i="33"/>
  <c r="E118" i="33"/>
  <c r="F118" i="33"/>
  <c r="C119" i="33"/>
  <c r="E119" i="33"/>
  <c r="F119" i="33"/>
  <c r="C120" i="33"/>
  <c r="E120" i="33"/>
  <c r="F120" i="33"/>
  <c r="C121" i="33"/>
  <c r="E121" i="33"/>
  <c r="F121" i="33"/>
  <c r="C122" i="33"/>
  <c r="E122" i="33"/>
  <c r="F122" i="33"/>
  <c r="C123" i="33"/>
  <c r="E123" i="33"/>
  <c r="F123" i="33"/>
  <c r="C124" i="33"/>
  <c r="E124" i="33"/>
  <c r="F124" i="33"/>
  <c r="C125" i="33"/>
  <c r="E125" i="33"/>
  <c r="F125" i="33"/>
  <c r="C126" i="33"/>
  <c r="E126" i="33"/>
  <c r="F126" i="33"/>
  <c r="C127" i="33"/>
  <c r="E127" i="33"/>
  <c r="F127" i="33"/>
  <c r="C128" i="33"/>
  <c r="E128" i="33"/>
  <c r="F128" i="33"/>
  <c r="C129" i="33"/>
  <c r="E129" i="33"/>
  <c r="F129" i="33"/>
  <c r="C130" i="33"/>
  <c r="E130" i="33"/>
  <c r="F130" i="33"/>
  <c r="C131" i="33"/>
  <c r="E131" i="33"/>
  <c r="F131" i="33"/>
  <c r="C132" i="33"/>
  <c r="E132" i="33"/>
  <c r="F132" i="33"/>
  <c r="C133" i="33"/>
  <c r="E133" i="33"/>
  <c r="F133" i="33"/>
  <c r="C134" i="33"/>
  <c r="E134" i="33"/>
  <c r="F134" i="33"/>
  <c r="C135" i="33"/>
  <c r="E135" i="33"/>
  <c r="F135" i="33"/>
  <c r="C136" i="33"/>
  <c r="E136" i="33"/>
  <c r="F136" i="33"/>
  <c r="C137" i="33"/>
  <c r="E137" i="33"/>
  <c r="F137" i="33"/>
  <c r="C138" i="33"/>
  <c r="E138" i="33"/>
  <c r="F138" i="33"/>
  <c r="C139" i="33"/>
  <c r="E139" i="33"/>
  <c r="F139" i="33"/>
  <c r="C140" i="33"/>
  <c r="E140" i="33"/>
  <c r="F140" i="33"/>
  <c r="C141" i="33"/>
  <c r="E141" i="33"/>
  <c r="F141" i="33"/>
  <c r="C142" i="33"/>
  <c r="E142" i="33"/>
  <c r="F142" i="33"/>
  <c r="C143" i="33"/>
  <c r="E143" i="33"/>
  <c r="F143" i="33"/>
  <c r="C144" i="33"/>
  <c r="E144" i="33"/>
  <c r="F144" i="33"/>
  <c r="C145" i="33"/>
  <c r="E145" i="33"/>
  <c r="F145" i="33"/>
  <c r="C146" i="33"/>
  <c r="E146" i="33"/>
  <c r="F146" i="33"/>
  <c r="C147" i="33"/>
  <c r="E147" i="33"/>
  <c r="F147" i="33"/>
  <c r="C148" i="33"/>
  <c r="E148" i="33"/>
  <c r="F148" i="33"/>
  <c r="C149" i="33"/>
  <c r="E149" i="33"/>
  <c r="F149" i="33"/>
  <c r="C150" i="33"/>
  <c r="E150" i="33"/>
  <c r="F150" i="33"/>
  <c r="C151" i="33"/>
  <c r="E151" i="33"/>
  <c r="F151" i="33"/>
  <c r="C152" i="33"/>
  <c r="E152" i="33"/>
  <c r="F152" i="33"/>
  <c r="C153" i="33"/>
  <c r="E153" i="33"/>
  <c r="F153" i="33"/>
  <c r="C154" i="33"/>
  <c r="E154" i="33"/>
  <c r="F154" i="33"/>
  <c r="C155" i="33"/>
  <c r="E155" i="33"/>
  <c r="F155" i="33"/>
  <c r="C156" i="33"/>
  <c r="E156" i="33"/>
  <c r="F156" i="33"/>
  <c r="C157" i="33"/>
  <c r="E157" i="33"/>
  <c r="F157" i="33"/>
  <c r="C158" i="33"/>
  <c r="E158" i="33"/>
  <c r="F158" i="33"/>
  <c r="C159" i="33"/>
  <c r="E159" i="33"/>
  <c r="F159" i="33"/>
  <c r="C160" i="33"/>
  <c r="E160" i="33"/>
  <c r="F160" i="33"/>
  <c r="C161" i="33"/>
  <c r="E161" i="33"/>
  <c r="F161" i="33"/>
  <c r="C162" i="33"/>
  <c r="E162" i="33"/>
  <c r="F162" i="33"/>
  <c r="C163" i="33"/>
  <c r="E163" i="33"/>
  <c r="F163" i="33"/>
  <c r="C164" i="33"/>
  <c r="E164" i="33"/>
  <c r="F164" i="33"/>
  <c r="C165" i="33"/>
  <c r="E165" i="33"/>
  <c r="F165" i="33"/>
  <c r="C166" i="33"/>
  <c r="E166" i="33"/>
  <c r="F166" i="33"/>
  <c r="C167" i="33"/>
  <c r="E167" i="33"/>
  <c r="F167" i="33"/>
  <c r="C168" i="33"/>
  <c r="E168" i="33"/>
  <c r="F168" i="33"/>
  <c r="C169" i="33"/>
  <c r="E169" i="33"/>
  <c r="F169" i="33"/>
  <c r="C170" i="33"/>
  <c r="E170" i="33"/>
  <c r="F170" i="33"/>
  <c r="C171" i="33"/>
  <c r="E171" i="33"/>
  <c r="F171" i="33"/>
  <c r="C172" i="33"/>
  <c r="E172" i="33"/>
  <c r="F172" i="33"/>
  <c r="C173" i="33"/>
  <c r="E173" i="33"/>
  <c r="F173" i="33"/>
  <c r="C174" i="33"/>
  <c r="E174" i="33"/>
  <c r="F174" i="33"/>
  <c r="C175" i="33"/>
  <c r="E175" i="33"/>
  <c r="F175" i="33"/>
  <c r="C176" i="33"/>
  <c r="E176" i="33"/>
  <c r="F176" i="33"/>
  <c r="C177" i="33"/>
  <c r="E177" i="33"/>
  <c r="F177" i="33"/>
  <c r="C178" i="33"/>
  <c r="E178" i="33"/>
  <c r="F178" i="33"/>
  <c r="C179" i="33"/>
  <c r="E179" i="33"/>
  <c r="F179" i="33"/>
  <c r="C180" i="33"/>
  <c r="E180" i="33"/>
  <c r="F180" i="33"/>
  <c r="C181" i="33"/>
  <c r="E181" i="33"/>
  <c r="F181" i="33"/>
  <c r="C185" i="33"/>
  <c r="E185" i="33"/>
  <c r="F185" i="33"/>
  <c r="C186" i="33"/>
  <c r="E186" i="33"/>
  <c r="F186" i="33"/>
  <c r="C187" i="33"/>
  <c r="E187" i="33"/>
  <c r="F187" i="33"/>
  <c r="C188" i="33"/>
  <c r="E188" i="33"/>
  <c r="F188" i="33"/>
  <c r="C189" i="33"/>
  <c r="E189" i="33"/>
  <c r="F189" i="33"/>
  <c r="C190" i="33"/>
  <c r="E190" i="33"/>
  <c r="F190" i="33"/>
  <c r="C194" i="33"/>
  <c r="E194" i="33"/>
  <c r="F194" i="33"/>
  <c r="C195" i="33"/>
  <c r="E195" i="33"/>
  <c r="F195" i="33"/>
  <c r="C196" i="33"/>
  <c r="E196" i="33"/>
  <c r="F196" i="33"/>
  <c r="C197" i="33"/>
  <c r="E197" i="33"/>
  <c r="F197" i="33"/>
  <c r="C198" i="33"/>
  <c r="E198" i="33"/>
  <c r="F198" i="33"/>
  <c r="C199" i="33"/>
  <c r="E199" i="33"/>
  <c r="F199" i="33"/>
  <c r="C200" i="33"/>
  <c r="E200" i="33"/>
  <c r="F200" i="33"/>
  <c r="C201" i="33"/>
  <c r="E201" i="33"/>
  <c r="F201" i="33"/>
  <c r="C202" i="33"/>
  <c r="E202" i="33"/>
  <c r="F202" i="33"/>
  <c r="C203" i="33"/>
  <c r="E203" i="33"/>
  <c r="F203" i="33"/>
  <c r="C204" i="33"/>
  <c r="E204" i="33"/>
  <c r="F204" i="33"/>
  <c r="C205" i="33"/>
  <c r="E205" i="33"/>
  <c r="F205" i="33"/>
  <c r="C206" i="33"/>
  <c r="E206" i="33"/>
  <c r="F206" i="33"/>
  <c r="C207" i="33"/>
  <c r="E207" i="33"/>
  <c r="F207" i="33"/>
  <c r="C208" i="33"/>
  <c r="E208" i="33"/>
  <c r="F208" i="33"/>
  <c r="C209" i="33"/>
  <c r="E209" i="33"/>
  <c r="F209" i="33"/>
  <c r="C210" i="33"/>
  <c r="E210" i="33"/>
  <c r="F210" i="33"/>
  <c r="C211" i="33"/>
  <c r="E211" i="33"/>
  <c r="F211" i="33"/>
  <c r="C212" i="33"/>
  <c r="E212" i="33"/>
  <c r="F212" i="33"/>
  <c r="C213" i="33"/>
  <c r="E213" i="33"/>
  <c r="F213" i="33"/>
  <c r="C217" i="33"/>
  <c r="E217" i="33"/>
  <c r="F217" i="33"/>
  <c r="C218" i="33"/>
  <c r="E218" i="33"/>
  <c r="F218" i="33"/>
  <c r="C219" i="33"/>
  <c r="E219" i="33"/>
  <c r="F219" i="33"/>
  <c r="C220" i="33"/>
  <c r="E220" i="33"/>
  <c r="F220" i="33"/>
  <c r="C221" i="33"/>
  <c r="E221" i="33"/>
  <c r="F221" i="33"/>
  <c r="C222" i="33"/>
  <c r="E222" i="33"/>
  <c r="F222" i="33"/>
  <c r="C223" i="33"/>
  <c r="E223" i="33"/>
  <c r="F223" i="33"/>
  <c r="C224" i="33"/>
  <c r="E224" i="33"/>
  <c r="F224" i="33"/>
  <c r="C225" i="33"/>
  <c r="E225" i="33"/>
  <c r="F225" i="33"/>
  <c r="C226" i="33"/>
  <c r="E226" i="33"/>
  <c r="F226" i="33"/>
  <c r="F226" i="44"/>
  <c r="E226" i="44"/>
  <c r="C226" i="44"/>
  <c r="F225" i="44"/>
  <c r="E225" i="44"/>
  <c r="C225" i="44"/>
  <c r="F224" i="44"/>
  <c r="E224" i="44"/>
  <c r="C224" i="44"/>
  <c r="F223" i="44"/>
  <c r="E223" i="44"/>
  <c r="C223" i="44"/>
  <c r="F222" i="44"/>
  <c r="E222" i="44"/>
  <c r="C222" i="44"/>
  <c r="F221" i="44"/>
  <c r="E221" i="44"/>
  <c r="C221" i="44"/>
  <c r="F220" i="44"/>
  <c r="E220" i="44"/>
  <c r="C220" i="44"/>
  <c r="F219" i="44"/>
  <c r="E219" i="44"/>
  <c r="C219" i="44"/>
  <c r="F218" i="44"/>
  <c r="E218" i="44"/>
  <c r="C218" i="44"/>
  <c r="F217" i="44"/>
  <c r="E217" i="44"/>
  <c r="C217" i="44"/>
  <c r="F213" i="44"/>
  <c r="E213" i="44"/>
  <c r="C213" i="44"/>
  <c r="F212" i="44"/>
  <c r="E212" i="44"/>
  <c r="C212" i="44"/>
  <c r="F211" i="44"/>
  <c r="E211" i="44"/>
  <c r="C211" i="44"/>
  <c r="F210" i="44"/>
  <c r="E210" i="44"/>
  <c r="C210" i="44"/>
  <c r="F209" i="44"/>
  <c r="E209" i="44"/>
  <c r="C209" i="44"/>
  <c r="F208" i="44"/>
  <c r="E208" i="44"/>
  <c r="C208" i="44"/>
  <c r="F207" i="44"/>
  <c r="E207" i="44"/>
  <c r="C207" i="44"/>
  <c r="F206" i="44"/>
  <c r="E206" i="44"/>
  <c r="C206" i="44"/>
  <c r="F205" i="44"/>
  <c r="E205" i="44"/>
  <c r="C205" i="44"/>
  <c r="F204" i="44"/>
  <c r="E204" i="44"/>
  <c r="C204" i="44"/>
  <c r="F203" i="44"/>
  <c r="E203" i="44"/>
  <c r="C203" i="44"/>
  <c r="F202" i="44"/>
  <c r="E202" i="44"/>
  <c r="C202" i="44"/>
  <c r="F201" i="44"/>
  <c r="E201" i="44"/>
  <c r="C201" i="44"/>
  <c r="F200" i="44"/>
  <c r="E200" i="44"/>
  <c r="C200" i="44"/>
  <c r="F199" i="44"/>
  <c r="E199" i="44"/>
  <c r="C199" i="44"/>
  <c r="F198" i="44"/>
  <c r="E198" i="44"/>
  <c r="C198" i="44"/>
  <c r="F197" i="44"/>
  <c r="E197" i="44"/>
  <c r="C197" i="44"/>
  <c r="F196" i="44"/>
  <c r="E196" i="44"/>
  <c r="C196" i="44"/>
  <c r="F195" i="44"/>
  <c r="E195" i="44"/>
  <c r="C195" i="44"/>
  <c r="F194" i="44"/>
  <c r="E194" i="44"/>
  <c r="C194" i="44"/>
  <c r="F190" i="44"/>
  <c r="E190" i="44"/>
  <c r="C190" i="44"/>
  <c r="F189" i="44"/>
  <c r="E189" i="44"/>
  <c r="C189" i="44"/>
  <c r="F188" i="44"/>
  <c r="E188" i="44"/>
  <c r="C188" i="44"/>
  <c r="F187" i="44"/>
  <c r="E187" i="44"/>
  <c r="C187" i="44"/>
  <c r="F186" i="44"/>
  <c r="E186" i="44"/>
  <c r="C186" i="44"/>
  <c r="F185" i="44"/>
  <c r="E185" i="44"/>
  <c r="C185" i="44"/>
  <c r="F181" i="44"/>
  <c r="E181" i="44"/>
  <c r="C181" i="44"/>
  <c r="F180" i="44"/>
  <c r="E180" i="44"/>
  <c r="C180" i="44"/>
  <c r="F179" i="44"/>
  <c r="E179" i="44"/>
  <c r="C179" i="44"/>
  <c r="F178" i="44"/>
  <c r="E178" i="44"/>
  <c r="C178" i="44"/>
  <c r="F177" i="44"/>
  <c r="E177" i="44"/>
  <c r="C177" i="44"/>
  <c r="F176" i="44"/>
  <c r="E176" i="44"/>
  <c r="C176" i="44"/>
  <c r="F175" i="44"/>
  <c r="E175" i="44"/>
  <c r="C175" i="44"/>
  <c r="F174" i="44"/>
  <c r="E174" i="44"/>
  <c r="C174" i="44"/>
  <c r="F173" i="44"/>
  <c r="E173" i="44"/>
  <c r="C173" i="44"/>
  <c r="F172" i="44"/>
  <c r="E172" i="44"/>
  <c r="C172" i="44"/>
  <c r="F171" i="44"/>
  <c r="E171" i="44"/>
  <c r="C171" i="44"/>
  <c r="F170" i="44"/>
  <c r="E170" i="44"/>
  <c r="C170" i="44"/>
  <c r="F169" i="44"/>
  <c r="E169" i="44"/>
  <c r="C169" i="44"/>
  <c r="F168" i="44"/>
  <c r="E168" i="44"/>
  <c r="C168" i="44"/>
  <c r="F167" i="44"/>
  <c r="E167" i="44"/>
  <c r="C167" i="44"/>
  <c r="F166" i="44"/>
  <c r="E166" i="44"/>
  <c r="C166" i="44"/>
  <c r="F165" i="44"/>
  <c r="E165" i="44"/>
  <c r="C165" i="44"/>
  <c r="F164" i="44"/>
  <c r="E164" i="44"/>
  <c r="C164" i="44"/>
  <c r="F163" i="44"/>
  <c r="E163" i="44"/>
  <c r="C163" i="44"/>
  <c r="F162" i="44"/>
  <c r="E162" i="44"/>
  <c r="C162" i="44"/>
  <c r="F161" i="44"/>
  <c r="E161" i="44"/>
  <c r="C161" i="44"/>
  <c r="F160" i="44"/>
  <c r="E160" i="44"/>
  <c r="C160" i="44"/>
  <c r="F159" i="44"/>
  <c r="E159" i="44"/>
  <c r="C159" i="44"/>
  <c r="F158" i="44"/>
  <c r="E158" i="44"/>
  <c r="C158" i="44"/>
  <c r="F157" i="44"/>
  <c r="E157" i="44"/>
  <c r="C157" i="44"/>
  <c r="F156" i="44"/>
  <c r="E156" i="44"/>
  <c r="C156" i="44"/>
  <c r="F155" i="44"/>
  <c r="E155" i="44"/>
  <c r="C155" i="44"/>
  <c r="F154" i="44"/>
  <c r="E154" i="44"/>
  <c r="C154" i="44"/>
  <c r="F153" i="44"/>
  <c r="E153" i="44"/>
  <c r="C153" i="44"/>
  <c r="F152" i="44"/>
  <c r="E152" i="44"/>
  <c r="C152" i="44"/>
  <c r="F151" i="44"/>
  <c r="E151" i="44"/>
  <c r="C151" i="44"/>
  <c r="F150" i="44"/>
  <c r="E150" i="44"/>
  <c r="C150" i="44"/>
  <c r="F149" i="44"/>
  <c r="E149" i="44"/>
  <c r="C149" i="44"/>
  <c r="F148" i="44"/>
  <c r="E148" i="44"/>
  <c r="C148" i="44"/>
  <c r="F147" i="44"/>
  <c r="E147" i="44"/>
  <c r="C147" i="44"/>
  <c r="F146" i="44"/>
  <c r="E146" i="44"/>
  <c r="C146" i="44"/>
  <c r="F145" i="44"/>
  <c r="E145" i="44"/>
  <c r="C145" i="44"/>
  <c r="F144" i="44"/>
  <c r="E144" i="44"/>
  <c r="C144" i="44"/>
  <c r="F143" i="44"/>
  <c r="E143" i="44"/>
  <c r="C143" i="44"/>
  <c r="F142" i="44"/>
  <c r="E142" i="44"/>
  <c r="C142" i="44"/>
  <c r="F141" i="44"/>
  <c r="E141" i="44"/>
  <c r="C141" i="44"/>
  <c r="F140" i="44"/>
  <c r="E140" i="44"/>
  <c r="C140" i="44"/>
  <c r="F139" i="44"/>
  <c r="E139" i="44"/>
  <c r="C139" i="44"/>
  <c r="F138" i="44"/>
  <c r="E138" i="44"/>
  <c r="C138" i="44"/>
  <c r="F137" i="44"/>
  <c r="E137" i="44"/>
  <c r="C137" i="44"/>
  <c r="F136" i="44"/>
  <c r="E136" i="44"/>
  <c r="C136" i="44"/>
  <c r="F135" i="44"/>
  <c r="E135" i="44"/>
  <c r="C135" i="44"/>
  <c r="F134" i="44"/>
  <c r="E134" i="44"/>
  <c r="C134" i="44"/>
  <c r="F133" i="44"/>
  <c r="E133" i="44"/>
  <c r="C133" i="44"/>
  <c r="F132" i="44"/>
  <c r="E132" i="44"/>
  <c r="C132" i="44"/>
  <c r="F131" i="44"/>
  <c r="E131" i="44"/>
  <c r="C131" i="44"/>
  <c r="F130" i="44"/>
  <c r="E130" i="44"/>
  <c r="C130" i="44"/>
  <c r="F129" i="44"/>
  <c r="E129" i="44"/>
  <c r="C129" i="44"/>
  <c r="F128" i="44"/>
  <c r="E128" i="44"/>
  <c r="C128" i="44"/>
  <c r="F127" i="44"/>
  <c r="E127" i="44"/>
  <c r="C127" i="44"/>
  <c r="F126" i="44"/>
  <c r="E126" i="44"/>
  <c r="C126" i="44"/>
  <c r="F125" i="44"/>
  <c r="E125" i="44"/>
  <c r="C125" i="44"/>
  <c r="F124" i="44"/>
  <c r="E124" i="44"/>
  <c r="C124" i="44"/>
  <c r="F123" i="44"/>
  <c r="E123" i="44"/>
  <c r="C123" i="44"/>
  <c r="F122" i="44"/>
  <c r="E122" i="44"/>
  <c r="C122" i="44"/>
  <c r="F121" i="44"/>
  <c r="E121" i="44"/>
  <c r="C121" i="44"/>
  <c r="F120" i="44"/>
  <c r="E120" i="44"/>
  <c r="C120" i="44"/>
  <c r="F119" i="44"/>
  <c r="E119" i="44"/>
  <c r="C119" i="44"/>
  <c r="F118" i="44"/>
  <c r="E118" i="44"/>
  <c r="C118" i="44"/>
  <c r="F117" i="44"/>
  <c r="E117" i="44"/>
  <c r="C117" i="44"/>
  <c r="F116" i="44"/>
  <c r="E116" i="44"/>
  <c r="C116" i="44"/>
  <c r="F115" i="44"/>
  <c r="E115" i="44"/>
  <c r="C115" i="44"/>
  <c r="F111" i="44"/>
  <c r="E111" i="44"/>
  <c r="C111" i="44"/>
  <c r="F110" i="44"/>
  <c r="E110" i="44"/>
  <c r="C110" i="44"/>
  <c r="F109" i="44"/>
  <c r="E109" i="44"/>
  <c r="C109" i="44"/>
  <c r="F108" i="44"/>
  <c r="E108" i="44"/>
  <c r="C108" i="44"/>
  <c r="F104" i="44"/>
  <c r="E104" i="44"/>
  <c r="C104" i="44"/>
  <c r="F103" i="44"/>
  <c r="E103" i="44"/>
  <c r="C103" i="44"/>
  <c r="F102" i="44"/>
  <c r="E102" i="44"/>
  <c r="C102" i="44"/>
  <c r="F101" i="44"/>
  <c r="E101" i="44"/>
  <c r="C101" i="44"/>
  <c r="F97" i="44"/>
  <c r="E97" i="44"/>
  <c r="C97" i="44"/>
  <c r="F96" i="44"/>
  <c r="E96" i="44"/>
  <c r="C96" i="44"/>
  <c r="F95" i="44"/>
  <c r="E95" i="44"/>
  <c r="C95" i="44"/>
  <c r="F94" i="44"/>
  <c r="E94" i="44"/>
  <c r="C94" i="44"/>
  <c r="F93" i="44"/>
  <c r="E93" i="44"/>
  <c r="C93" i="44"/>
  <c r="F92" i="44"/>
  <c r="E92" i="44"/>
  <c r="C92" i="44"/>
  <c r="F91" i="44"/>
  <c r="E91" i="44"/>
  <c r="C91" i="44"/>
  <c r="F87" i="44"/>
  <c r="E87" i="44"/>
  <c r="C87" i="44"/>
  <c r="F86" i="44"/>
  <c r="E86" i="44"/>
  <c r="C86" i="44"/>
  <c r="F85" i="44"/>
  <c r="E85" i="44"/>
  <c r="C85" i="44"/>
  <c r="F84" i="44"/>
  <c r="E84" i="44"/>
  <c r="C84" i="44"/>
  <c r="F80" i="44"/>
  <c r="E80" i="44"/>
  <c r="C80" i="44"/>
  <c r="F79" i="44"/>
  <c r="E79" i="44"/>
  <c r="C79" i="44"/>
  <c r="F78" i="44"/>
  <c r="E78" i="44"/>
  <c r="C78" i="44"/>
  <c r="F77" i="44"/>
  <c r="E77" i="44"/>
  <c r="C77" i="44"/>
  <c r="F76" i="44"/>
  <c r="E76" i="44"/>
  <c r="C76" i="44"/>
  <c r="F75" i="44"/>
  <c r="E75" i="44"/>
  <c r="C75" i="44"/>
  <c r="F74" i="44"/>
  <c r="E74" i="44"/>
  <c r="C74" i="44"/>
  <c r="F73" i="44"/>
  <c r="E73" i="44"/>
  <c r="C73" i="44"/>
  <c r="F72" i="44"/>
  <c r="E72" i="44"/>
  <c r="C72" i="44"/>
  <c r="F71" i="44"/>
  <c r="E71" i="44"/>
  <c r="C71" i="44"/>
  <c r="F70" i="44"/>
  <c r="E70" i="44"/>
  <c r="C70" i="44"/>
  <c r="F69" i="44"/>
  <c r="E69" i="44"/>
  <c r="C69" i="44"/>
  <c r="F68" i="44"/>
  <c r="E68" i="44"/>
  <c r="C68" i="44"/>
  <c r="F64" i="44"/>
  <c r="E64" i="44"/>
  <c r="C64" i="44"/>
  <c r="F63" i="44"/>
  <c r="E63" i="44"/>
  <c r="C63" i="44"/>
  <c r="F62" i="44"/>
  <c r="E62" i="44"/>
  <c r="C62" i="44"/>
  <c r="F61" i="44"/>
  <c r="E61" i="44"/>
  <c r="C61" i="44"/>
  <c r="F60" i="44"/>
  <c r="E60" i="44"/>
  <c r="C60" i="44"/>
  <c r="F59" i="44"/>
  <c r="E59" i="44"/>
  <c r="C59" i="44"/>
  <c r="F58" i="44"/>
  <c r="E58" i="44"/>
  <c r="C58" i="44"/>
  <c r="F57" i="44"/>
  <c r="E57" i="44"/>
  <c r="C57" i="44"/>
  <c r="F56" i="44"/>
  <c r="E56" i="44"/>
  <c r="C56" i="44"/>
  <c r="F55" i="44"/>
  <c r="E55" i="44"/>
  <c r="C55" i="44"/>
  <c r="F54" i="44"/>
  <c r="E54" i="44"/>
  <c r="C54" i="44"/>
  <c r="F53" i="44"/>
  <c r="E53" i="44"/>
  <c r="C53" i="44"/>
  <c r="F52" i="44"/>
  <c r="E52" i="44"/>
  <c r="C52" i="44"/>
  <c r="F51" i="44"/>
  <c r="E51" i="44"/>
  <c r="C51" i="44"/>
  <c r="F50" i="44"/>
  <c r="E50" i="44"/>
  <c r="C50" i="44"/>
  <c r="F49" i="44"/>
  <c r="E49" i="44"/>
  <c r="C49" i="44"/>
  <c r="F48" i="44"/>
  <c r="E48" i="44"/>
  <c r="C48" i="44"/>
  <c r="F47" i="44"/>
  <c r="E47" i="44"/>
  <c r="C47" i="44"/>
  <c r="F46" i="44"/>
  <c r="E46" i="44"/>
  <c r="C46" i="44"/>
  <c r="F45" i="44"/>
  <c r="E45" i="44"/>
  <c r="C45" i="44"/>
  <c r="F44" i="44"/>
  <c r="E44" i="44"/>
  <c r="C44" i="44"/>
  <c r="F43" i="44"/>
  <c r="E43" i="44"/>
  <c r="C43" i="44"/>
  <c r="F42" i="44"/>
  <c r="E42" i="44"/>
  <c r="C42" i="44"/>
  <c r="F38" i="44"/>
  <c r="E38" i="44"/>
  <c r="C38" i="44"/>
  <c r="F37" i="44"/>
  <c r="E37" i="44"/>
  <c r="C37" i="44"/>
  <c r="F36" i="44"/>
  <c r="E36" i="44"/>
  <c r="C36" i="44"/>
  <c r="F35" i="44"/>
  <c r="E35" i="44"/>
  <c r="C35" i="44"/>
  <c r="F34" i="44"/>
  <c r="E34" i="44"/>
  <c r="C34" i="44"/>
  <c r="F33" i="44"/>
  <c r="E33" i="44"/>
  <c r="C33" i="44"/>
  <c r="F32" i="44"/>
  <c r="E32" i="44"/>
  <c r="C32" i="44"/>
  <c r="F31" i="44"/>
  <c r="E31" i="44"/>
  <c r="C31" i="44"/>
  <c r="F30" i="44"/>
  <c r="E30" i="44"/>
  <c r="C30" i="44"/>
  <c r="F29" i="44"/>
  <c r="E29" i="44"/>
  <c r="C29" i="44"/>
  <c r="F28" i="44"/>
  <c r="E28" i="44"/>
  <c r="C28" i="44"/>
  <c r="F27" i="44"/>
  <c r="E27" i="44"/>
  <c r="C27" i="44"/>
  <c r="F26" i="44"/>
  <c r="E26" i="44"/>
  <c r="C26" i="44"/>
  <c r="F25" i="44"/>
  <c r="E25" i="44"/>
  <c r="C25" i="44"/>
  <c r="F21" i="44"/>
  <c r="E21" i="44"/>
  <c r="C21" i="44"/>
  <c r="F20" i="44"/>
  <c r="E20" i="44"/>
  <c r="C20" i="44"/>
  <c r="C11" i="44"/>
  <c r="E11" i="44"/>
  <c r="F11" i="44"/>
  <c r="C12" i="44"/>
  <c r="E12" i="44"/>
  <c r="F12" i="44"/>
  <c r="C13" i="44"/>
  <c r="E13" i="44"/>
  <c r="F13" i="44"/>
  <c r="C14" i="44"/>
  <c r="E14" i="44"/>
  <c r="F14" i="44"/>
  <c r="C15" i="44"/>
  <c r="E15" i="44"/>
  <c r="F15" i="44"/>
  <c r="C16" i="44"/>
  <c r="E16" i="44"/>
  <c r="F16" i="44"/>
  <c r="F10" i="44"/>
  <c r="E10" i="44"/>
  <c r="C10" i="44"/>
  <c r="C10" i="33"/>
  <c r="E10" i="33"/>
  <c r="F10" i="33"/>
  <c r="B12" i="49" l="1"/>
  <c r="C12" i="49" l="1"/>
  <c r="D12" i="49" s="1"/>
  <c r="E12" i="49" s="1"/>
  <c r="F12" i="49" s="1"/>
  <c r="D11" i="33" l="1"/>
  <c r="D13" i="33"/>
  <c r="D15" i="33"/>
  <c r="D20" i="33"/>
  <c r="D25" i="33"/>
  <c r="D27" i="33"/>
  <c r="D29" i="33"/>
  <c r="D31" i="33"/>
  <c r="D33" i="33"/>
  <c r="D35" i="33"/>
  <c r="D37" i="33"/>
  <c r="D42" i="33"/>
  <c r="D44" i="33"/>
  <c r="D46" i="33"/>
  <c r="D48" i="33"/>
  <c r="D50" i="33"/>
  <c r="D52" i="33"/>
  <c r="D54" i="33"/>
  <c r="D56" i="33"/>
  <c r="D58" i="33"/>
  <c r="D60" i="33"/>
  <c r="D62" i="33"/>
  <c r="D64" i="33"/>
  <c r="D69" i="33"/>
  <c r="D71" i="33"/>
  <c r="D73" i="33"/>
  <c r="D75" i="33"/>
  <c r="D77" i="33"/>
  <c r="D79" i="33"/>
  <c r="D84" i="33"/>
  <c r="D86" i="33"/>
  <c r="D91" i="33"/>
  <c r="D93" i="33"/>
  <c r="D95" i="33"/>
  <c r="D97" i="33"/>
  <c r="D102" i="33"/>
  <c r="D104" i="33"/>
  <c r="D109" i="33"/>
  <c r="D111" i="33"/>
  <c r="D116" i="33"/>
  <c r="D118" i="33"/>
  <c r="D120" i="33"/>
  <c r="D122" i="33"/>
  <c r="D124" i="33"/>
  <c r="D126" i="33"/>
  <c r="D128" i="33"/>
  <c r="D130" i="33"/>
  <c r="D132" i="33"/>
  <c r="D134" i="33"/>
  <c r="D136" i="33"/>
  <c r="D138" i="33"/>
  <c r="D140" i="33"/>
  <c r="D142" i="33"/>
  <c r="D144" i="33"/>
  <c r="D146" i="33"/>
  <c r="D148" i="33"/>
  <c r="D150" i="33"/>
  <c r="D152" i="33"/>
  <c r="D154" i="33"/>
  <c r="D156" i="33"/>
  <c r="D158" i="33"/>
  <c r="D160" i="33"/>
  <c r="D162" i="33"/>
  <c r="D164" i="33"/>
  <c r="D166" i="33"/>
  <c r="D168" i="33"/>
  <c r="D170" i="33"/>
  <c r="D172" i="33"/>
  <c r="D174" i="33"/>
  <c r="D176" i="33"/>
  <c r="D178" i="33"/>
  <c r="D180" i="33"/>
  <c r="D12" i="33"/>
  <c r="D14" i="33"/>
  <c r="D16" i="33"/>
  <c r="D21" i="33"/>
  <c r="D26" i="33"/>
  <c r="D28" i="33"/>
  <c r="D30" i="33"/>
  <c r="D32" i="33"/>
  <c r="D34" i="33"/>
  <c r="D36" i="33"/>
  <c r="D38" i="33"/>
  <c r="D43" i="33"/>
  <c r="D45" i="33"/>
  <c r="D47" i="33"/>
  <c r="D49" i="33"/>
  <c r="D51" i="33"/>
  <c r="D53" i="33"/>
  <c r="D55" i="33"/>
  <c r="D57" i="33"/>
  <c r="D59" i="33"/>
  <c r="D61" i="33"/>
  <c r="D63" i="33"/>
  <c r="D68" i="33"/>
  <c r="D70" i="33"/>
  <c r="D72" i="33"/>
  <c r="D74" i="33"/>
  <c r="D76" i="33"/>
  <c r="D78" i="33"/>
  <c r="D80" i="33"/>
  <c r="D85" i="33"/>
  <c r="D87" i="33"/>
  <c r="D92" i="33"/>
  <c r="D94" i="33"/>
  <c r="D96" i="33"/>
  <c r="D101" i="33"/>
  <c r="D103" i="33"/>
  <c r="D108" i="33"/>
  <c r="D110" i="33"/>
  <c r="D115" i="33"/>
  <c r="D117" i="33"/>
  <c r="D119" i="33"/>
  <c r="D121" i="33"/>
  <c r="D123" i="33"/>
  <c r="D125" i="33"/>
  <c r="D127" i="33"/>
  <c r="D129" i="33"/>
  <c r="D131" i="33"/>
  <c r="D133" i="33"/>
  <c r="D135" i="33"/>
  <c r="D137" i="33"/>
  <c r="D139" i="33"/>
  <c r="D141" i="33"/>
  <c r="D143" i="33"/>
  <c r="D145" i="33"/>
  <c r="D147" i="33"/>
  <c r="D149" i="33"/>
  <c r="D151" i="33"/>
  <c r="D153" i="33"/>
  <c r="D155" i="33"/>
  <c r="D157" i="33"/>
  <c r="D159" i="33"/>
  <c r="D161" i="33"/>
  <c r="D177" i="33"/>
  <c r="D175" i="33"/>
  <c r="D173" i="33"/>
  <c r="D185" i="33"/>
  <c r="D187" i="33"/>
  <c r="D189" i="33"/>
  <c r="D194" i="33"/>
  <c r="D196" i="33"/>
  <c r="D198" i="33"/>
  <c r="D200" i="33"/>
  <c r="D202" i="33"/>
  <c r="D204" i="33"/>
  <c r="D206" i="33"/>
  <c r="D208" i="33"/>
  <c r="D210" i="33"/>
  <c r="D212" i="33"/>
  <c r="D217" i="33"/>
  <c r="D219" i="33"/>
  <c r="D221" i="33"/>
  <c r="D223" i="33"/>
  <c r="D225" i="33"/>
  <c r="D171" i="33"/>
  <c r="D169" i="33"/>
  <c r="D167" i="33"/>
  <c r="D165" i="33"/>
  <c r="D181" i="33"/>
  <c r="D186" i="33"/>
  <c r="D188" i="33"/>
  <c r="D190" i="33"/>
  <c r="D195" i="33"/>
  <c r="D197" i="33"/>
  <c r="D199" i="33"/>
  <c r="D201" i="33"/>
  <c r="D203" i="33"/>
  <c r="D205" i="33"/>
  <c r="D207" i="33"/>
  <c r="D209" i="33"/>
  <c r="D211" i="33"/>
  <c r="D213" i="33"/>
  <c r="D163" i="33"/>
  <c r="D179" i="33"/>
  <c r="D218" i="33"/>
  <c r="D226" i="33"/>
  <c r="D224" i="33"/>
  <c r="D222" i="33"/>
  <c r="D220" i="33"/>
  <c r="D10" i="33"/>
  <c r="G12" i="49"/>
  <c r="I10" i="44"/>
  <c r="K10" i="44" s="1"/>
  <c r="H12" i="49" l="1"/>
  <c r="D226" i="44"/>
  <c r="D224" i="44"/>
  <c r="D222" i="44"/>
  <c r="D220" i="44"/>
  <c r="D218" i="44"/>
  <c r="D213" i="44"/>
  <c r="D211" i="44"/>
  <c r="D209" i="44"/>
  <c r="D207" i="44"/>
  <c r="D205" i="44"/>
  <c r="D203" i="44"/>
  <c r="D201" i="44"/>
  <c r="D199" i="44"/>
  <c r="D197" i="44"/>
  <c r="D195" i="44"/>
  <c r="D190" i="44"/>
  <c r="D188" i="44"/>
  <c r="D186" i="44"/>
  <c r="D181" i="44"/>
  <c r="D179" i="44"/>
  <c r="D177" i="44"/>
  <c r="D175" i="44"/>
  <c r="D173" i="44"/>
  <c r="D171" i="44"/>
  <c r="D169" i="44"/>
  <c r="D167" i="44"/>
  <c r="D165" i="44"/>
  <c r="D163" i="44"/>
  <c r="D161" i="44"/>
  <c r="D159" i="44"/>
  <c r="D157" i="44"/>
  <c r="D155" i="44"/>
  <c r="D153" i="44"/>
  <c r="D151" i="44"/>
  <c r="D149" i="44"/>
  <c r="D147" i="44"/>
  <c r="D145" i="44"/>
  <c r="D143" i="44"/>
  <c r="D141" i="44"/>
  <c r="D139" i="44"/>
  <c r="D137" i="44"/>
  <c r="D135" i="44"/>
  <c r="D133" i="44"/>
  <c r="D131" i="44"/>
  <c r="D129" i="44"/>
  <c r="D127" i="44"/>
  <c r="D125" i="44"/>
  <c r="D123" i="44"/>
  <c r="D121" i="44"/>
  <c r="D119" i="44"/>
  <c r="D117" i="44"/>
  <c r="D115" i="44"/>
  <c r="D110" i="44"/>
  <c r="D108" i="44"/>
  <c r="D103" i="44"/>
  <c r="D101" i="44"/>
  <c r="D96" i="44"/>
  <c r="D94" i="44"/>
  <c r="D92" i="44"/>
  <c r="D87" i="44"/>
  <c r="D85" i="44"/>
  <c r="D80" i="44"/>
  <c r="D78" i="44"/>
  <c r="D76" i="44"/>
  <c r="D74" i="44"/>
  <c r="D72" i="44"/>
  <c r="D70" i="44"/>
  <c r="D68" i="44"/>
  <c r="D63" i="44"/>
  <c r="D61" i="44"/>
  <c r="D59" i="44"/>
  <c r="D57" i="44"/>
  <c r="D55" i="44"/>
  <c r="D53" i="44"/>
  <c r="D51" i="44"/>
  <c r="D49" i="44"/>
  <c r="D47" i="44"/>
  <c r="D45" i="44"/>
  <c r="D43" i="44"/>
  <c r="D38" i="44"/>
  <c r="D36" i="44"/>
  <c r="D34" i="44"/>
  <c r="D32" i="44"/>
  <c r="D30" i="44"/>
  <c r="D217" i="44"/>
  <c r="D198" i="44"/>
  <c r="D176" i="44"/>
  <c r="D160" i="44"/>
  <c r="D144" i="44"/>
  <c r="D128" i="44"/>
  <c r="D109" i="44"/>
  <c r="D84" i="44"/>
  <c r="D62" i="44"/>
  <c r="D46" i="44"/>
  <c r="D12" i="44"/>
  <c r="D219" i="44"/>
  <c r="D200" i="44"/>
  <c r="D178" i="44"/>
  <c r="D162" i="44"/>
  <c r="D146" i="44"/>
  <c r="D130" i="44"/>
  <c r="D111" i="44"/>
  <c r="D86" i="44"/>
  <c r="D64" i="44"/>
  <c r="D48" i="44"/>
  <c r="D29" i="44"/>
  <c r="D27" i="44"/>
  <c r="D25" i="44"/>
  <c r="D20" i="44"/>
  <c r="D221" i="44"/>
  <c r="D202" i="44"/>
  <c r="D180" i="44"/>
  <c r="D164" i="44"/>
  <c r="D148" i="44"/>
  <c r="D132" i="44"/>
  <c r="D116" i="44"/>
  <c r="D91" i="44"/>
  <c r="D69" i="44"/>
  <c r="D50" i="44"/>
  <c r="D223" i="44"/>
  <c r="D204" i="44"/>
  <c r="D185" i="44"/>
  <c r="D166" i="44"/>
  <c r="D150" i="44"/>
  <c r="D134" i="44"/>
  <c r="D118" i="44"/>
  <c r="D93" i="44"/>
  <c r="D71" i="44"/>
  <c r="D52" i="44"/>
  <c r="D33" i="44"/>
  <c r="D16" i="44"/>
  <c r="D31" i="44"/>
  <c r="D225" i="44"/>
  <c r="D206" i="44"/>
  <c r="D187" i="44"/>
  <c r="D168" i="44"/>
  <c r="D152" i="44"/>
  <c r="D136" i="44"/>
  <c r="D120" i="44"/>
  <c r="D95" i="44"/>
  <c r="D73" i="44"/>
  <c r="D54" i="44"/>
  <c r="D35" i="44"/>
  <c r="D11" i="44"/>
  <c r="D13" i="44"/>
  <c r="D15" i="44"/>
  <c r="D208" i="44"/>
  <c r="D189" i="44"/>
  <c r="D170" i="44"/>
  <c r="D154" i="44"/>
  <c r="D138" i="44"/>
  <c r="D122" i="44"/>
  <c r="D97" i="44"/>
  <c r="D75" i="44"/>
  <c r="D56" i="44"/>
  <c r="D37" i="44"/>
  <c r="D28" i="44"/>
  <c r="D26" i="44"/>
  <c r="D21" i="44"/>
  <c r="D10" i="44"/>
  <c r="L10" i="44" s="1"/>
  <c r="D58" i="44"/>
  <c r="D210" i="44"/>
  <c r="D194" i="44"/>
  <c r="D172" i="44"/>
  <c r="D156" i="44"/>
  <c r="D140" i="44"/>
  <c r="D124" i="44"/>
  <c r="D102" i="44"/>
  <c r="D77" i="44"/>
  <c r="D42" i="44"/>
  <c r="D212" i="44"/>
  <c r="D196" i="44"/>
  <c r="D174" i="44"/>
  <c r="D158" i="44"/>
  <c r="D142" i="44"/>
  <c r="D126" i="44"/>
  <c r="D104" i="44"/>
  <c r="D79" i="44"/>
  <c r="D60" i="44"/>
  <c r="D44" i="44"/>
  <c r="D14" i="44"/>
  <c r="K226" i="45"/>
  <c r="K225" i="45"/>
  <c r="K224" i="45"/>
  <c r="K223" i="45"/>
  <c r="K222" i="45"/>
  <c r="K221" i="45"/>
  <c r="K220" i="45"/>
  <c r="K219" i="45"/>
  <c r="K218" i="45"/>
  <c r="K217" i="45"/>
  <c r="K213" i="45"/>
  <c r="K212" i="45"/>
  <c r="K211" i="45"/>
  <c r="K210" i="45"/>
  <c r="K209" i="45"/>
  <c r="K208" i="45"/>
  <c r="K207" i="45"/>
  <c r="K206" i="45"/>
  <c r="K205" i="45"/>
  <c r="K204" i="45"/>
  <c r="K203" i="45"/>
  <c r="K202" i="45"/>
  <c r="K201" i="45"/>
  <c r="K200" i="45"/>
  <c r="K199" i="45"/>
  <c r="K198" i="45"/>
  <c r="K197" i="45"/>
  <c r="K196" i="45"/>
  <c r="K195" i="45"/>
  <c r="K194" i="45"/>
  <c r="K190" i="45"/>
  <c r="K189" i="45"/>
  <c r="K188" i="45"/>
  <c r="K187" i="45"/>
  <c r="K186" i="45"/>
  <c r="K181" i="45"/>
  <c r="K180" i="45"/>
  <c r="K179" i="45"/>
  <c r="K178" i="45"/>
  <c r="K177" i="45"/>
  <c r="K176" i="45"/>
  <c r="K175" i="45"/>
  <c r="K174" i="45"/>
  <c r="K173" i="45"/>
  <c r="K172" i="45"/>
  <c r="K171" i="45"/>
  <c r="K170" i="45"/>
  <c r="K169" i="45"/>
  <c r="K168" i="45"/>
  <c r="K167" i="45"/>
  <c r="K166" i="45"/>
  <c r="K165" i="45"/>
  <c r="K164" i="45"/>
  <c r="K163" i="45"/>
  <c r="K162" i="45"/>
  <c r="K161" i="45"/>
  <c r="K160" i="45"/>
  <c r="K159" i="45"/>
  <c r="K158" i="45"/>
  <c r="K157" i="45"/>
  <c r="K156" i="45"/>
  <c r="K155" i="45"/>
  <c r="K154" i="45"/>
  <c r="K153" i="45"/>
  <c r="K152" i="45"/>
  <c r="K151" i="45"/>
  <c r="K150" i="45"/>
  <c r="K149" i="45"/>
  <c r="K148" i="45"/>
  <c r="K147" i="45"/>
  <c r="K146" i="45"/>
  <c r="K145" i="45"/>
  <c r="K144" i="45"/>
  <c r="K143" i="45"/>
  <c r="K142" i="45"/>
  <c r="K141" i="45"/>
  <c r="K140" i="45"/>
  <c r="K139" i="45"/>
  <c r="K138" i="45"/>
  <c r="K137" i="45"/>
  <c r="K136" i="45"/>
  <c r="K135" i="45"/>
  <c r="K134" i="45"/>
  <c r="K133" i="45"/>
  <c r="K132" i="45"/>
  <c r="K131" i="45"/>
  <c r="K130" i="45"/>
  <c r="K129" i="45"/>
  <c r="K128" i="45"/>
  <c r="K127" i="45"/>
  <c r="K126" i="45"/>
  <c r="K125" i="45"/>
  <c r="K124" i="45"/>
  <c r="K123" i="45"/>
  <c r="K122" i="45"/>
  <c r="K121" i="45"/>
  <c r="K120" i="45"/>
  <c r="K119" i="45"/>
  <c r="K118" i="45"/>
  <c r="K117" i="45"/>
  <c r="K116" i="45"/>
  <c r="K115" i="45"/>
  <c r="K111" i="45"/>
  <c r="K110" i="45"/>
  <c r="K109" i="45"/>
  <c r="K108" i="45"/>
  <c r="K104" i="45"/>
  <c r="K97" i="45"/>
  <c r="K96" i="45"/>
  <c r="K95" i="45"/>
  <c r="K94" i="45"/>
  <c r="K93" i="45"/>
  <c r="K92" i="45"/>
  <c r="K80" i="45"/>
  <c r="K79" i="45"/>
  <c r="K78" i="45"/>
  <c r="K77" i="45"/>
  <c r="K76" i="45"/>
  <c r="K75" i="45"/>
  <c r="K74" i="45"/>
  <c r="K73" i="45"/>
  <c r="K72" i="45"/>
  <c r="K71" i="45"/>
  <c r="K70" i="45"/>
  <c r="K69" i="45"/>
  <c r="K68" i="45"/>
  <c r="K64" i="45"/>
  <c r="K63" i="45"/>
  <c r="K62" i="45"/>
  <c r="K61" i="45"/>
  <c r="K60" i="45"/>
  <c r="K59" i="45"/>
  <c r="K58" i="45"/>
  <c r="K57" i="45"/>
  <c r="K56" i="45"/>
  <c r="K55" i="45"/>
  <c r="K54" i="45"/>
  <c r="K53" i="45"/>
  <c r="K52" i="45"/>
  <c r="K51" i="45"/>
  <c r="K50" i="45"/>
  <c r="K49" i="45"/>
  <c r="K48" i="45"/>
  <c r="K47" i="45"/>
  <c r="K46" i="45"/>
  <c r="K45" i="45"/>
  <c r="K44" i="45"/>
  <c r="K43" i="45"/>
  <c r="K42" i="45"/>
  <c r="K38" i="45"/>
  <c r="K226" i="44"/>
  <c r="K225" i="44"/>
  <c r="K224" i="44"/>
  <c r="K223" i="44"/>
  <c r="K222" i="44"/>
  <c r="K221" i="44"/>
  <c r="K220" i="44"/>
  <c r="K219" i="44"/>
  <c r="K218" i="44"/>
  <c r="K217" i="44"/>
  <c r="K213" i="44"/>
  <c r="K212" i="44"/>
  <c r="K211" i="44"/>
  <c r="K210" i="44"/>
  <c r="K209" i="44"/>
  <c r="K208" i="44"/>
  <c r="K207" i="44"/>
  <c r="K206" i="44"/>
  <c r="K205" i="44"/>
  <c r="K204" i="44"/>
  <c r="K203" i="44"/>
  <c r="K202" i="44"/>
  <c r="K201" i="44"/>
  <c r="K200" i="44"/>
  <c r="K199" i="44"/>
  <c r="K198" i="44"/>
  <c r="K197" i="44"/>
  <c r="K196" i="44"/>
  <c r="K195" i="44"/>
  <c r="K194" i="44"/>
  <c r="K190" i="44"/>
  <c r="K189" i="44"/>
  <c r="K188" i="44"/>
  <c r="K187" i="44"/>
  <c r="K186" i="44"/>
  <c r="K181" i="44"/>
  <c r="K180" i="44"/>
  <c r="K179" i="44"/>
  <c r="K178" i="44"/>
  <c r="K177" i="44"/>
  <c r="K176" i="44"/>
  <c r="K175" i="44"/>
  <c r="K174" i="44"/>
  <c r="K173" i="44"/>
  <c r="K172" i="44"/>
  <c r="K171" i="44"/>
  <c r="K170" i="44"/>
  <c r="K169" i="44"/>
  <c r="K168" i="44"/>
  <c r="K167" i="44"/>
  <c r="K166" i="44"/>
  <c r="K165" i="44"/>
  <c r="K164" i="44"/>
  <c r="K163" i="44"/>
  <c r="K162" i="44"/>
  <c r="K161" i="44"/>
  <c r="K160" i="44"/>
  <c r="K159" i="44"/>
  <c r="K158" i="44"/>
  <c r="K157" i="44"/>
  <c r="K156" i="44"/>
  <c r="K155" i="44"/>
  <c r="K154" i="44"/>
  <c r="K153" i="44"/>
  <c r="K152" i="44"/>
  <c r="K151" i="44"/>
  <c r="K150" i="44"/>
  <c r="K149" i="44"/>
  <c r="K148" i="44"/>
  <c r="K147" i="44"/>
  <c r="K146" i="44"/>
  <c r="K145" i="44"/>
  <c r="K144" i="44"/>
  <c r="K143" i="44"/>
  <c r="K142" i="44"/>
  <c r="K141" i="44"/>
  <c r="K140" i="44"/>
  <c r="K139" i="44"/>
  <c r="K138" i="44"/>
  <c r="K137" i="44"/>
  <c r="K136" i="44"/>
  <c r="K135" i="44"/>
  <c r="K134" i="44"/>
  <c r="K133" i="44"/>
  <c r="K132" i="44"/>
  <c r="K131" i="44"/>
  <c r="K130" i="44"/>
  <c r="K129" i="44"/>
  <c r="K128" i="44"/>
  <c r="K127" i="44"/>
  <c r="K126" i="44"/>
  <c r="K125" i="44"/>
  <c r="K124" i="44"/>
  <c r="K123" i="44"/>
  <c r="K122" i="44"/>
  <c r="K121" i="44"/>
  <c r="K120" i="44"/>
  <c r="K119" i="44"/>
  <c r="K118" i="44"/>
  <c r="K117" i="44"/>
  <c r="K116" i="44"/>
  <c r="K115" i="44"/>
  <c r="K111" i="44"/>
  <c r="K110" i="44"/>
  <c r="K109" i="44"/>
  <c r="K108" i="44"/>
  <c r="K104" i="44"/>
  <c r="K97" i="44"/>
  <c r="K96" i="44"/>
  <c r="K95" i="44"/>
  <c r="K94" i="44"/>
  <c r="K93" i="44"/>
  <c r="K92" i="44"/>
  <c r="K80" i="44"/>
  <c r="K79" i="44"/>
  <c r="K78" i="44"/>
  <c r="K77" i="44"/>
  <c r="K76" i="44"/>
  <c r="K75" i="44"/>
  <c r="K74" i="44"/>
  <c r="K73" i="44"/>
  <c r="K72" i="44"/>
  <c r="K71" i="44"/>
  <c r="K70" i="44"/>
  <c r="K69" i="44"/>
  <c r="K68" i="44"/>
  <c r="K64" i="44"/>
  <c r="K63" i="44"/>
  <c r="K62" i="44"/>
  <c r="K61" i="44"/>
  <c r="K60" i="44"/>
  <c r="K59" i="44"/>
  <c r="K58" i="44"/>
  <c r="K57" i="44"/>
  <c r="K56" i="44"/>
  <c r="K55" i="44"/>
  <c r="K54" i="44"/>
  <c r="K53" i="44"/>
  <c r="K52" i="44"/>
  <c r="K51" i="44"/>
  <c r="K50" i="44"/>
  <c r="K49" i="44"/>
  <c r="K48" i="44"/>
  <c r="K47" i="44"/>
  <c r="K46" i="44"/>
  <c r="K45" i="44"/>
  <c r="K44" i="44"/>
  <c r="K43" i="44"/>
  <c r="K42" i="44"/>
  <c r="K38" i="44"/>
  <c r="K226" i="43"/>
  <c r="K225" i="43"/>
  <c r="K224" i="43"/>
  <c r="K223" i="43"/>
  <c r="K222" i="43"/>
  <c r="K221" i="43"/>
  <c r="K220" i="43"/>
  <c r="K219" i="43"/>
  <c r="K218" i="43"/>
  <c r="K217" i="43"/>
  <c r="K213" i="43"/>
  <c r="K212" i="43"/>
  <c r="K211" i="43"/>
  <c r="K210" i="43"/>
  <c r="K209" i="43"/>
  <c r="K208" i="43"/>
  <c r="K207" i="43"/>
  <c r="K206" i="43"/>
  <c r="K205" i="43"/>
  <c r="K204" i="43"/>
  <c r="K203" i="43"/>
  <c r="K202" i="43"/>
  <c r="K201" i="43"/>
  <c r="K200" i="43"/>
  <c r="K199" i="43"/>
  <c r="K198" i="43"/>
  <c r="K197" i="43"/>
  <c r="K196" i="43"/>
  <c r="K195" i="43"/>
  <c r="K194" i="43"/>
  <c r="K190" i="43"/>
  <c r="K189" i="43"/>
  <c r="K188" i="43"/>
  <c r="K187" i="43"/>
  <c r="K186" i="43"/>
  <c r="K181" i="43"/>
  <c r="K180" i="43"/>
  <c r="K179" i="43"/>
  <c r="K178" i="43"/>
  <c r="K177" i="43"/>
  <c r="K176" i="43"/>
  <c r="K175" i="43"/>
  <c r="K174" i="43"/>
  <c r="K173" i="43"/>
  <c r="K172" i="43"/>
  <c r="K171" i="43"/>
  <c r="K170" i="43"/>
  <c r="K169" i="43"/>
  <c r="K168" i="43"/>
  <c r="K167" i="43"/>
  <c r="K166" i="43"/>
  <c r="K165" i="43"/>
  <c r="K164" i="43"/>
  <c r="K163" i="43"/>
  <c r="K162" i="43"/>
  <c r="K161" i="43"/>
  <c r="K160" i="43"/>
  <c r="K159" i="43"/>
  <c r="K158" i="43"/>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1" i="43"/>
  <c r="K110" i="43"/>
  <c r="K109" i="43"/>
  <c r="K108" i="43"/>
  <c r="K104" i="43"/>
  <c r="K97" i="43"/>
  <c r="K96" i="43"/>
  <c r="K95" i="43"/>
  <c r="K94" i="43"/>
  <c r="K93" i="43"/>
  <c r="K92" i="43"/>
  <c r="K80" i="43"/>
  <c r="K79" i="43"/>
  <c r="K78" i="43"/>
  <c r="K77" i="43"/>
  <c r="K76" i="43"/>
  <c r="K75" i="43"/>
  <c r="K74" i="43"/>
  <c r="K73" i="43"/>
  <c r="K72" i="43"/>
  <c r="K71" i="43"/>
  <c r="K70" i="43"/>
  <c r="K69" i="43"/>
  <c r="K68" i="43"/>
  <c r="K64" i="43"/>
  <c r="K63" i="43"/>
  <c r="K62" i="43"/>
  <c r="K61" i="43"/>
  <c r="K60" i="43"/>
  <c r="K59" i="43"/>
  <c r="K58" i="43"/>
  <c r="K57" i="43"/>
  <c r="K56" i="43"/>
  <c r="K55" i="43"/>
  <c r="K54" i="43"/>
  <c r="K53" i="43"/>
  <c r="K52" i="43"/>
  <c r="K51" i="43"/>
  <c r="K50" i="43"/>
  <c r="K49" i="43"/>
  <c r="K48" i="43"/>
  <c r="K47" i="43"/>
  <c r="K46" i="43"/>
  <c r="K45" i="43"/>
  <c r="K44" i="43"/>
  <c r="K43" i="43"/>
  <c r="K42" i="43"/>
  <c r="K38" i="43"/>
  <c r="K226" i="33"/>
  <c r="K225" i="33"/>
  <c r="K224" i="33"/>
  <c r="K223" i="33"/>
  <c r="K222" i="33"/>
  <c r="K221" i="33"/>
  <c r="K220" i="33"/>
  <c r="K219" i="33"/>
  <c r="K218" i="33"/>
  <c r="K217" i="33"/>
  <c r="K213" i="33"/>
  <c r="K212" i="33"/>
  <c r="K211" i="33"/>
  <c r="K210" i="33"/>
  <c r="K209" i="33"/>
  <c r="K208" i="33"/>
  <c r="K207" i="33"/>
  <c r="K206" i="33"/>
  <c r="K205" i="33"/>
  <c r="K204" i="33"/>
  <c r="K203" i="33"/>
  <c r="K202" i="33"/>
  <c r="K201" i="33"/>
  <c r="K200" i="33"/>
  <c r="K199" i="33"/>
  <c r="K198" i="33"/>
  <c r="K197" i="33"/>
  <c r="K196" i="33"/>
  <c r="K195" i="33"/>
  <c r="K194" i="33"/>
  <c r="K190" i="33"/>
  <c r="K189" i="33"/>
  <c r="K188" i="33"/>
  <c r="K187" i="33"/>
  <c r="K186" i="33"/>
  <c r="K181" i="33"/>
  <c r="K180" i="33"/>
  <c r="K179" i="33"/>
  <c r="K178" i="33"/>
  <c r="K177" i="33"/>
  <c r="K176" i="33"/>
  <c r="K175" i="33"/>
  <c r="K174" i="33"/>
  <c r="K173" i="33"/>
  <c r="K172" i="33"/>
  <c r="K171" i="33"/>
  <c r="K170" i="33"/>
  <c r="K169" i="33"/>
  <c r="K168" i="33"/>
  <c r="K167" i="33"/>
  <c r="K166" i="33"/>
  <c r="K165" i="33"/>
  <c r="K164" i="33"/>
  <c r="K163" i="33"/>
  <c r="K162" i="33"/>
  <c r="K161" i="33"/>
  <c r="K160" i="33"/>
  <c r="K159" i="33"/>
  <c r="K158" i="33"/>
  <c r="K157" i="33"/>
  <c r="K156" i="33"/>
  <c r="K155" i="33"/>
  <c r="K154" i="33"/>
  <c r="K153" i="33"/>
  <c r="K152" i="33"/>
  <c r="K151" i="33"/>
  <c r="K150" i="33"/>
  <c r="K149" i="33"/>
  <c r="K148" i="33"/>
  <c r="K147" i="33"/>
  <c r="K146" i="33"/>
  <c r="K145" i="33"/>
  <c r="K144" i="33"/>
  <c r="K143" i="33"/>
  <c r="K142" i="33"/>
  <c r="K141" i="33"/>
  <c r="K140" i="33"/>
  <c r="K139" i="33"/>
  <c r="K138" i="33"/>
  <c r="K137" i="33"/>
  <c r="K136" i="33"/>
  <c r="K135" i="33"/>
  <c r="K134" i="33"/>
  <c r="K133" i="33"/>
  <c r="K132" i="33"/>
  <c r="K131" i="33"/>
  <c r="K130" i="33"/>
  <c r="K129" i="33"/>
  <c r="K128" i="33"/>
  <c r="K127" i="33"/>
  <c r="K126" i="33"/>
  <c r="K125" i="33"/>
  <c r="K124" i="33"/>
  <c r="K123" i="33"/>
  <c r="K122" i="33"/>
  <c r="K121" i="33"/>
  <c r="K120" i="33"/>
  <c r="K119" i="33"/>
  <c r="K118" i="33"/>
  <c r="K117" i="33"/>
  <c r="K116" i="33"/>
  <c r="K115" i="33"/>
  <c r="K111" i="33"/>
  <c r="K110" i="33"/>
  <c r="K109" i="33"/>
  <c r="K108" i="33"/>
  <c r="K104" i="33"/>
  <c r="K97" i="33"/>
  <c r="K96" i="33"/>
  <c r="K95" i="33"/>
  <c r="K94" i="33"/>
  <c r="K93" i="33"/>
  <c r="K92" i="33"/>
  <c r="K80" i="33"/>
  <c r="K79" i="33"/>
  <c r="K78" i="33"/>
  <c r="K77" i="33"/>
  <c r="K76" i="33"/>
  <c r="K75" i="33"/>
  <c r="K74" i="33"/>
  <c r="K73" i="33"/>
  <c r="K72" i="33"/>
  <c r="K71" i="33"/>
  <c r="K70" i="33"/>
  <c r="K69" i="33"/>
  <c r="K68" i="33"/>
  <c r="K64" i="33"/>
  <c r="K63" i="33"/>
  <c r="K62" i="33"/>
  <c r="K61" i="33"/>
  <c r="K60" i="33"/>
  <c r="K59" i="33"/>
  <c r="K58" i="33"/>
  <c r="K57" i="33"/>
  <c r="K56" i="33"/>
  <c r="K55" i="33"/>
  <c r="K54" i="33"/>
  <c r="K53" i="33"/>
  <c r="K52" i="33"/>
  <c r="K51" i="33"/>
  <c r="K50" i="33"/>
  <c r="K49" i="33"/>
  <c r="K48" i="33"/>
  <c r="K47" i="33"/>
  <c r="K46" i="33"/>
  <c r="K45" i="33"/>
  <c r="K44" i="33"/>
  <c r="K43" i="33"/>
  <c r="K42" i="33"/>
  <c r="K38" i="33"/>
  <c r="I12" i="49" l="1"/>
  <c r="D11" i="45"/>
  <c r="D13" i="45"/>
  <c r="D15" i="45"/>
  <c r="D20" i="45"/>
  <c r="D25" i="45"/>
  <c r="D27" i="45"/>
  <c r="D29" i="45"/>
  <c r="D31" i="45"/>
  <c r="D33" i="45"/>
  <c r="D35" i="45"/>
  <c r="D37" i="45"/>
  <c r="D42" i="45"/>
  <c r="D44" i="45"/>
  <c r="D46" i="45"/>
  <c r="D48" i="45"/>
  <c r="D50" i="45"/>
  <c r="D52" i="45"/>
  <c r="D54" i="45"/>
  <c r="D56" i="45"/>
  <c r="D58" i="45"/>
  <c r="D60" i="45"/>
  <c r="D62" i="45"/>
  <c r="D64" i="45"/>
  <c r="D69" i="45"/>
  <c r="D71" i="45"/>
  <c r="D73" i="45"/>
  <c r="D75" i="45"/>
  <c r="D77" i="45"/>
  <c r="D79" i="45"/>
  <c r="D84" i="45"/>
  <c r="D86" i="45"/>
  <c r="D91" i="45"/>
  <c r="D93" i="45"/>
  <c r="D95" i="45"/>
  <c r="D97" i="45"/>
  <c r="D102" i="45"/>
  <c r="D104" i="45"/>
  <c r="D109" i="45"/>
  <c r="D111" i="45"/>
  <c r="D116" i="45"/>
  <c r="D118" i="45"/>
  <c r="D120" i="45"/>
  <c r="D122" i="45"/>
  <c r="D124" i="45"/>
  <c r="D126" i="45"/>
  <c r="D128" i="45"/>
  <c r="D130" i="45"/>
  <c r="D132" i="45"/>
  <c r="D134" i="45"/>
  <c r="D136" i="45"/>
  <c r="D138" i="45"/>
  <c r="D140" i="45"/>
  <c r="D142" i="45"/>
  <c r="D144" i="45"/>
  <c r="D146" i="45"/>
  <c r="D148" i="45"/>
  <c r="D150" i="45"/>
  <c r="D152" i="45"/>
  <c r="D154" i="45"/>
  <c r="D156" i="45"/>
  <c r="D158" i="45"/>
  <c r="D160" i="45"/>
  <c r="D162" i="45"/>
  <c r="D164" i="45"/>
  <c r="D166" i="45"/>
  <c r="D168" i="45"/>
  <c r="D170" i="45"/>
  <c r="D172" i="45"/>
  <c r="D174" i="45"/>
  <c r="D176" i="45"/>
  <c r="D178" i="45"/>
  <c r="D180" i="45"/>
  <c r="D185" i="45"/>
  <c r="D187" i="45"/>
  <c r="D189" i="45"/>
  <c r="D194" i="45"/>
  <c r="D196" i="45"/>
  <c r="D198" i="45"/>
  <c r="D200" i="45"/>
  <c r="D12" i="45"/>
  <c r="D14" i="45"/>
  <c r="D16" i="45"/>
  <c r="D21" i="45"/>
  <c r="D26" i="45"/>
  <c r="D28" i="45"/>
  <c r="D30" i="45"/>
  <c r="D32" i="45"/>
  <c r="D34" i="45"/>
  <c r="D36" i="45"/>
  <c r="D38" i="45"/>
  <c r="D43" i="45"/>
  <c r="D45" i="45"/>
  <c r="D47" i="45"/>
  <c r="D49" i="45"/>
  <c r="D51" i="45"/>
  <c r="D53" i="45"/>
  <c r="D55" i="45"/>
  <c r="D57" i="45"/>
  <c r="D59" i="45"/>
  <c r="D61" i="45"/>
  <c r="D63" i="45"/>
  <c r="D68" i="45"/>
  <c r="D70" i="45"/>
  <c r="D72" i="45"/>
  <c r="D74" i="45"/>
  <c r="D76" i="45"/>
  <c r="D78" i="45"/>
  <c r="D80" i="45"/>
  <c r="D85" i="45"/>
  <c r="D87" i="45"/>
  <c r="D92" i="45"/>
  <c r="D94" i="45"/>
  <c r="D96" i="45"/>
  <c r="D101" i="45"/>
  <c r="D103" i="45"/>
  <c r="D108" i="45"/>
  <c r="D110" i="45"/>
  <c r="D115" i="45"/>
  <c r="D117" i="45"/>
  <c r="D119" i="45"/>
  <c r="D121" i="45"/>
  <c r="D123" i="45"/>
  <c r="D125" i="45"/>
  <c r="D127" i="45"/>
  <c r="D129" i="45"/>
  <c r="D131" i="45"/>
  <c r="D133" i="45"/>
  <c r="D135" i="45"/>
  <c r="D137" i="45"/>
  <c r="D139" i="45"/>
  <c r="D141" i="45"/>
  <c r="D143" i="45"/>
  <c r="D145" i="45"/>
  <c r="D147" i="45"/>
  <c r="D149" i="45"/>
  <c r="D151" i="45"/>
  <c r="D153" i="45"/>
  <c r="D155" i="45"/>
  <c r="D157" i="45"/>
  <c r="D159" i="45"/>
  <c r="D161" i="45"/>
  <c r="D163" i="45"/>
  <c r="D165" i="45"/>
  <c r="D167" i="45"/>
  <c r="D169" i="45"/>
  <c r="D171" i="45"/>
  <c r="D173" i="45"/>
  <c r="D175" i="45"/>
  <c r="D177" i="45"/>
  <c r="D179" i="45"/>
  <c r="D181" i="45"/>
  <c r="D186" i="45"/>
  <c r="D188" i="45"/>
  <c r="D190" i="45"/>
  <c r="D195" i="45"/>
  <c r="D197" i="45"/>
  <c r="D199" i="45"/>
  <c r="D201" i="45"/>
  <c r="D203" i="45"/>
  <c r="D205" i="45"/>
  <c r="D207" i="45"/>
  <c r="D209" i="45"/>
  <c r="D211" i="45"/>
  <c r="D213" i="45"/>
  <c r="D218" i="45"/>
  <c r="D220" i="45"/>
  <c r="D222" i="45"/>
  <c r="D224" i="45"/>
  <c r="D226" i="45"/>
  <c r="D202" i="45"/>
  <c r="D204" i="45"/>
  <c r="D206" i="45"/>
  <c r="D208" i="45"/>
  <c r="D210" i="45"/>
  <c r="D212" i="45"/>
  <c r="D217" i="45"/>
  <c r="D219" i="45"/>
  <c r="D221" i="45"/>
  <c r="D223" i="45"/>
  <c r="D225" i="45"/>
  <c r="D10" i="45"/>
  <c r="L38" i="45"/>
  <c r="L38" i="44"/>
  <c r="L38" i="33"/>
  <c r="D12" i="43" l="1"/>
  <c r="D14" i="43"/>
  <c r="D16" i="43"/>
  <c r="D21" i="43"/>
  <c r="D26" i="43"/>
  <c r="D28" i="43"/>
  <c r="D30" i="43"/>
  <c r="D32" i="43"/>
  <c r="D34" i="43"/>
  <c r="D36" i="43"/>
  <c r="D38" i="43"/>
  <c r="D43" i="43"/>
  <c r="D45" i="43"/>
  <c r="D47" i="43"/>
  <c r="D49" i="43"/>
  <c r="D51" i="43"/>
  <c r="D53" i="43"/>
  <c r="D55" i="43"/>
  <c r="D57" i="43"/>
  <c r="D59" i="43"/>
  <c r="D61" i="43"/>
  <c r="D63" i="43"/>
  <c r="D68" i="43"/>
  <c r="D70" i="43"/>
  <c r="D72" i="43"/>
  <c r="D74" i="43"/>
  <c r="D76" i="43"/>
  <c r="D78" i="43"/>
  <c r="D80" i="43"/>
  <c r="D85" i="43"/>
  <c r="D87" i="43"/>
  <c r="D92" i="43"/>
  <c r="D94" i="43"/>
  <c r="D96" i="43"/>
  <c r="D101" i="43"/>
  <c r="D103" i="43"/>
  <c r="D108" i="43"/>
  <c r="D110" i="43"/>
  <c r="D115" i="43"/>
  <c r="D117" i="43"/>
  <c r="D119" i="43"/>
  <c r="D121" i="43"/>
  <c r="D123" i="43"/>
  <c r="D125" i="43"/>
  <c r="D127" i="43"/>
  <c r="D129" i="43"/>
  <c r="D131" i="43"/>
  <c r="D133" i="43"/>
  <c r="D135" i="43"/>
  <c r="D137" i="43"/>
  <c r="D139" i="43"/>
  <c r="D141" i="43"/>
  <c r="D143" i="43"/>
  <c r="D145" i="43"/>
  <c r="D147" i="43"/>
  <c r="D149" i="43"/>
  <c r="D151" i="43"/>
  <c r="D153" i="43"/>
  <c r="D155" i="43"/>
  <c r="D157" i="43"/>
  <c r="D159" i="43"/>
  <c r="D161" i="43"/>
  <c r="D163" i="43"/>
  <c r="D165" i="43"/>
  <c r="D167" i="43"/>
  <c r="D169" i="43"/>
  <c r="D171" i="43"/>
  <c r="D173" i="43"/>
  <c r="D175" i="43"/>
  <c r="D177" i="43"/>
  <c r="D179" i="43"/>
  <c r="D181" i="43"/>
  <c r="D186" i="43"/>
  <c r="D188" i="43"/>
  <c r="D190" i="43"/>
  <c r="D195" i="43"/>
  <c r="D197" i="43"/>
  <c r="D199" i="43"/>
  <c r="D201" i="43"/>
  <c r="D203" i="43"/>
  <c r="D205" i="43"/>
  <c r="D207" i="43"/>
  <c r="D209" i="43"/>
  <c r="D211" i="43"/>
  <c r="D213" i="43"/>
  <c r="D13" i="43"/>
  <c r="D15" i="43"/>
  <c r="D20" i="43"/>
  <c r="D25" i="43"/>
  <c r="D27" i="43"/>
  <c r="D29" i="43"/>
  <c r="D31" i="43"/>
  <c r="D33" i="43"/>
  <c r="D35" i="43"/>
  <c r="D37" i="43"/>
  <c r="D42" i="43"/>
  <c r="D44" i="43"/>
  <c r="D46" i="43"/>
  <c r="D48" i="43"/>
  <c r="D50" i="43"/>
  <c r="D52" i="43"/>
  <c r="D54" i="43"/>
  <c r="D56" i="43"/>
  <c r="D58" i="43"/>
  <c r="D60" i="43"/>
  <c r="D62" i="43"/>
  <c r="D64" i="43"/>
  <c r="D69" i="43"/>
  <c r="D71" i="43"/>
  <c r="D73" i="43"/>
  <c r="D75" i="43"/>
  <c r="D77" i="43"/>
  <c r="D79" i="43"/>
  <c r="D84" i="43"/>
  <c r="D86" i="43"/>
  <c r="D91" i="43"/>
  <c r="D93" i="43"/>
  <c r="D95" i="43"/>
  <c r="D97" i="43"/>
  <c r="D102" i="43"/>
  <c r="D104" i="43"/>
  <c r="D109" i="43"/>
  <c r="D111" i="43"/>
  <c r="D116" i="43"/>
  <c r="D118" i="43"/>
  <c r="D120" i="43"/>
  <c r="D122" i="43"/>
  <c r="D124" i="43"/>
  <c r="D126" i="43"/>
  <c r="D128" i="43"/>
  <c r="D130" i="43"/>
  <c r="D132" i="43"/>
  <c r="D134" i="43"/>
  <c r="D136" i="43"/>
  <c r="D138" i="43"/>
  <c r="D140" i="43"/>
  <c r="D142" i="43"/>
  <c r="D144" i="43"/>
  <c r="D146" i="43"/>
  <c r="D148" i="43"/>
  <c r="D150" i="43"/>
  <c r="D152" i="43"/>
  <c r="D154" i="43"/>
  <c r="D156" i="43"/>
  <c r="D158" i="43"/>
  <c r="D160" i="43"/>
  <c r="D162" i="43"/>
  <c r="D164" i="43"/>
  <c r="D166" i="43"/>
  <c r="D168" i="43"/>
  <c r="D170" i="43"/>
  <c r="D172" i="43"/>
  <c r="D174" i="43"/>
  <c r="D176" i="43"/>
  <c r="D178" i="43"/>
  <c r="D180" i="43"/>
  <c r="D200" i="43"/>
  <c r="D198" i="43"/>
  <c r="D217" i="43"/>
  <c r="D219" i="43"/>
  <c r="D221" i="43"/>
  <c r="D223" i="43"/>
  <c r="D225" i="43"/>
  <c r="D11" i="43"/>
  <c r="D196" i="43"/>
  <c r="D212" i="43"/>
  <c r="D194" i="43"/>
  <c r="D210" i="43"/>
  <c r="D189" i="43"/>
  <c r="D208" i="43"/>
  <c r="D187" i="43"/>
  <c r="D206" i="43"/>
  <c r="D218" i="43"/>
  <c r="D220" i="43"/>
  <c r="D222" i="43"/>
  <c r="D224" i="43"/>
  <c r="D226" i="43"/>
  <c r="D185" i="43"/>
  <c r="D204" i="43"/>
  <c r="D10" i="43"/>
  <c r="D202" i="43"/>
  <c r="L58" i="45"/>
  <c r="L57" i="45"/>
  <c r="L56" i="45"/>
  <c r="L55" i="45"/>
  <c r="L58" i="44"/>
  <c r="L57" i="44"/>
  <c r="L56" i="44"/>
  <c r="L55" i="44"/>
  <c r="L58" i="43"/>
  <c r="L57" i="43"/>
  <c r="L56" i="43"/>
  <c r="L55" i="43"/>
  <c r="L58" i="33" l="1"/>
  <c r="L57" i="33"/>
  <c r="L56" i="33"/>
  <c r="B3" i="33" l="1"/>
  <c r="L55" i="33" l="1"/>
  <c r="F26" i="20" l="1"/>
  <c r="F20" i="20"/>
  <c r="H19" i="20"/>
  <c r="F17" i="20"/>
  <c r="H14" i="20"/>
  <c r="H11" i="20"/>
  <c r="H10" i="20"/>
  <c r="F26" i="40"/>
  <c r="F20" i="40"/>
  <c r="H19" i="40"/>
  <c r="F17" i="40"/>
  <c r="H14" i="40"/>
  <c r="H11" i="40"/>
  <c r="H10" i="40"/>
  <c r="F26" i="41"/>
  <c r="F20" i="41"/>
  <c r="H19" i="41"/>
  <c r="F17" i="41"/>
  <c r="H14" i="41"/>
  <c r="H11" i="41"/>
  <c r="H10" i="41"/>
  <c r="F26" i="42"/>
  <c r="F20" i="42"/>
  <c r="H19" i="42"/>
  <c r="F17" i="42"/>
  <c r="H14" i="42"/>
  <c r="H11" i="42"/>
  <c r="H10" i="42"/>
  <c r="L226" i="45"/>
  <c r="L225" i="45"/>
  <c r="L224" i="45"/>
  <c r="L223" i="45"/>
  <c r="L222" i="45"/>
  <c r="L221" i="45"/>
  <c r="L220" i="45"/>
  <c r="L219" i="45"/>
  <c r="L218" i="45"/>
  <c r="L217" i="45"/>
  <c r="L213" i="45"/>
  <c r="L212" i="45"/>
  <c r="L211" i="45"/>
  <c r="L210" i="45"/>
  <c r="L209" i="45"/>
  <c r="L208" i="45"/>
  <c r="L207" i="45"/>
  <c r="L206" i="45"/>
  <c r="L205" i="45"/>
  <c r="L204" i="45"/>
  <c r="L203" i="45"/>
  <c r="L202" i="45"/>
  <c r="L201" i="45"/>
  <c r="L200" i="45"/>
  <c r="L199" i="45"/>
  <c r="L198" i="45"/>
  <c r="L197" i="45"/>
  <c r="L196" i="45"/>
  <c r="L195" i="45"/>
  <c r="L194" i="45"/>
  <c r="L190" i="45"/>
  <c r="L189" i="45"/>
  <c r="L188" i="45"/>
  <c r="L187" i="45"/>
  <c r="L186" i="45"/>
  <c r="L180" i="45"/>
  <c r="H18" i="42" s="1"/>
  <c r="L179" i="45"/>
  <c r="L178" i="45"/>
  <c r="L181" i="45"/>
  <c r="L177" i="45"/>
  <c r="L176" i="45"/>
  <c r="L175" i="45"/>
  <c r="L174" i="45"/>
  <c r="L173" i="45"/>
  <c r="L172" i="45"/>
  <c r="L171" i="45"/>
  <c r="L170" i="45"/>
  <c r="L169" i="45"/>
  <c r="L168" i="45"/>
  <c r="L167" i="45"/>
  <c r="L166" i="45"/>
  <c r="L165" i="45"/>
  <c r="L164" i="45"/>
  <c r="L163" i="45"/>
  <c r="L162" i="45"/>
  <c r="L161" i="45"/>
  <c r="L160" i="45"/>
  <c r="L159" i="45"/>
  <c r="L158" i="45"/>
  <c r="L157" i="45"/>
  <c r="L156" i="45"/>
  <c r="L155" i="45"/>
  <c r="L154" i="45"/>
  <c r="L153" i="45"/>
  <c r="L152" i="45"/>
  <c r="L151" i="45"/>
  <c r="L150" i="45"/>
  <c r="L149" i="45"/>
  <c r="L148" i="45"/>
  <c r="L147" i="45"/>
  <c r="L146" i="45"/>
  <c r="L145" i="45"/>
  <c r="L144" i="45"/>
  <c r="L143" i="45"/>
  <c r="L142" i="45"/>
  <c r="L141" i="45"/>
  <c r="L140" i="45"/>
  <c r="L139" i="45"/>
  <c r="L138" i="45"/>
  <c r="L137" i="45"/>
  <c r="L136" i="45"/>
  <c r="L135" i="45"/>
  <c r="L134" i="45"/>
  <c r="L133" i="45"/>
  <c r="L132" i="45"/>
  <c r="L131" i="45"/>
  <c r="L130" i="45"/>
  <c r="L129" i="45"/>
  <c r="L128" i="45"/>
  <c r="L127" i="45"/>
  <c r="L126" i="45"/>
  <c r="L125" i="45"/>
  <c r="L124" i="45"/>
  <c r="L123" i="45"/>
  <c r="L122" i="45"/>
  <c r="L121" i="45"/>
  <c r="L120" i="45"/>
  <c r="L119" i="45"/>
  <c r="L118" i="45"/>
  <c r="L117" i="45"/>
  <c r="L116" i="45"/>
  <c r="L115" i="45"/>
  <c r="L111" i="45"/>
  <c r="L110" i="45"/>
  <c r="L109" i="45"/>
  <c r="L108" i="45"/>
  <c r="L104" i="45"/>
  <c r="H16" i="42" s="1"/>
  <c r="L97" i="45"/>
  <c r="L96" i="45"/>
  <c r="L95" i="45"/>
  <c r="L94" i="45"/>
  <c r="L93" i="45"/>
  <c r="L92" i="45"/>
  <c r="L80" i="45"/>
  <c r="L79" i="45"/>
  <c r="L78" i="45"/>
  <c r="L77" i="45"/>
  <c r="L76" i="45"/>
  <c r="L75" i="45"/>
  <c r="L74" i="45"/>
  <c r="L73" i="45"/>
  <c r="L72" i="45"/>
  <c r="L71" i="45"/>
  <c r="L70" i="45"/>
  <c r="L69" i="45"/>
  <c r="L68" i="45"/>
  <c r="L64" i="45"/>
  <c r="L63" i="45"/>
  <c r="L62" i="45"/>
  <c r="L61" i="45"/>
  <c r="L60" i="45"/>
  <c r="L59" i="45"/>
  <c r="L54" i="45"/>
  <c r="L53" i="45"/>
  <c r="L52" i="45"/>
  <c r="L51" i="45"/>
  <c r="L50" i="45"/>
  <c r="L49" i="45"/>
  <c r="L48" i="45"/>
  <c r="L47" i="45"/>
  <c r="L46" i="45"/>
  <c r="L45" i="45"/>
  <c r="L44" i="45"/>
  <c r="L43" i="45"/>
  <c r="L42" i="45"/>
  <c r="K3" i="45"/>
  <c r="B3" i="45"/>
  <c r="L226" i="44"/>
  <c r="L225" i="44"/>
  <c r="L224" i="44"/>
  <c r="L223" i="44"/>
  <c r="L222" i="44"/>
  <c r="L221" i="44"/>
  <c r="L220" i="44"/>
  <c r="L219" i="44"/>
  <c r="L218" i="44"/>
  <c r="L217" i="44"/>
  <c r="L213" i="44"/>
  <c r="L212" i="44"/>
  <c r="L211" i="44"/>
  <c r="L210" i="44"/>
  <c r="L209" i="44"/>
  <c r="L208" i="44"/>
  <c r="L207" i="44"/>
  <c r="L206" i="44"/>
  <c r="L205" i="44"/>
  <c r="L204" i="44"/>
  <c r="L203" i="44"/>
  <c r="L202" i="44"/>
  <c r="L201" i="44"/>
  <c r="L200" i="44"/>
  <c r="L199" i="44"/>
  <c r="L198" i="44"/>
  <c r="L197" i="44"/>
  <c r="L196" i="44"/>
  <c r="L195" i="44"/>
  <c r="L194" i="44"/>
  <c r="L190" i="44"/>
  <c r="L189" i="44"/>
  <c r="L188" i="44"/>
  <c r="L187" i="44"/>
  <c r="L186" i="44"/>
  <c r="L180" i="44"/>
  <c r="H18" i="41" s="1"/>
  <c r="L179" i="44"/>
  <c r="L178" i="44"/>
  <c r="L181" i="44"/>
  <c r="L177" i="44"/>
  <c r="L176" i="44"/>
  <c r="L175" i="44"/>
  <c r="L174" i="44"/>
  <c r="L173" i="44"/>
  <c r="L172" i="44"/>
  <c r="L171" i="44"/>
  <c r="L170" i="44"/>
  <c r="L169" i="44"/>
  <c r="L168" i="44"/>
  <c r="L167" i="44"/>
  <c r="L166" i="44"/>
  <c r="L165" i="44"/>
  <c r="L164" i="44"/>
  <c r="L163" i="44"/>
  <c r="L162" i="44"/>
  <c r="L161" i="44"/>
  <c r="L160" i="44"/>
  <c r="L159" i="44"/>
  <c r="L158" i="44"/>
  <c r="L157" i="44"/>
  <c r="L156" i="44"/>
  <c r="L155" i="44"/>
  <c r="L154" i="44"/>
  <c r="L153" i="44"/>
  <c r="L152" i="44"/>
  <c r="L151" i="44"/>
  <c r="L150" i="44"/>
  <c r="L149" i="44"/>
  <c r="L148" i="44"/>
  <c r="L147" i="44"/>
  <c r="L146" i="44"/>
  <c r="L145" i="44"/>
  <c r="L144" i="44"/>
  <c r="L143" i="44"/>
  <c r="L142" i="44"/>
  <c r="L141" i="44"/>
  <c r="L140" i="44"/>
  <c r="L139" i="44"/>
  <c r="L138" i="44"/>
  <c r="L137" i="44"/>
  <c r="L136" i="44"/>
  <c r="L135" i="44"/>
  <c r="L134" i="44"/>
  <c r="L133" i="44"/>
  <c r="L132" i="44"/>
  <c r="L131" i="44"/>
  <c r="L130" i="44"/>
  <c r="L129" i="44"/>
  <c r="L128" i="44"/>
  <c r="L127" i="44"/>
  <c r="L126" i="44"/>
  <c r="L125" i="44"/>
  <c r="L124" i="44"/>
  <c r="L123" i="44"/>
  <c r="L122" i="44"/>
  <c r="L121" i="44"/>
  <c r="L120" i="44"/>
  <c r="L119" i="44"/>
  <c r="L118" i="44"/>
  <c r="L117" i="44"/>
  <c r="L116" i="44"/>
  <c r="L115" i="44"/>
  <c r="L111" i="44"/>
  <c r="L110" i="44"/>
  <c r="L109" i="44"/>
  <c r="L108" i="44"/>
  <c r="L104" i="44"/>
  <c r="H16" i="41" s="1"/>
  <c r="L97" i="44"/>
  <c r="L96" i="44"/>
  <c r="L95" i="44"/>
  <c r="L94" i="44"/>
  <c r="L93" i="44"/>
  <c r="L92" i="44"/>
  <c r="L80" i="44"/>
  <c r="L79" i="44"/>
  <c r="L78" i="44"/>
  <c r="L77" i="44"/>
  <c r="L76" i="44"/>
  <c r="L75" i="44"/>
  <c r="L74" i="44"/>
  <c r="L73" i="44"/>
  <c r="L72" i="44"/>
  <c r="L71" i="44"/>
  <c r="L70" i="44"/>
  <c r="L69" i="44"/>
  <c r="L68" i="44"/>
  <c r="L64" i="44"/>
  <c r="L63" i="44"/>
  <c r="H12" i="41" s="1"/>
  <c r="L62" i="44"/>
  <c r="L61" i="44"/>
  <c r="L60" i="44"/>
  <c r="L59" i="44"/>
  <c r="L54" i="44"/>
  <c r="L53" i="44"/>
  <c r="L52" i="44"/>
  <c r="L51" i="44"/>
  <c r="L50" i="44"/>
  <c r="L49" i="44"/>
  <c r="L48" i="44"/>
  <c r="L47" i="44"/>
  <c r="L46" i="44"/>
  <c r="L45" i="44"/>
  <c r="L44" i="44"/>
  <c r="L43" i="44"/>
  <c r="L42" i="44"/>
  <c r="K3" i="44"/>
  <c r="B3" i="44"/>
  <c r="L226" i="43"/>
  <c r="L225" i="43"/>
  <c r="L224" i="43"/>
  <c r="L223" i="43"/>
  <c r="L222" i="43"/>
  <c r="L221" i="43"/>
  <c r="L220" i="43"/>
  <c r="L219" i="43"/>
  <c r="L218" i="43"/>
  <c r="L217" i="43"/>
  <c r="L213" i="43"/>
  <c r="L212" i="43"/>
  <c r="L211" i="43"/>
  <c r="L210" i="43"/>
  <c r="L209" i="43"/>
  <c r="L208" i="43"/>
  <c r="L207" i="43"/>
  <c r="L206" i="43"/>
  <c r="L205" i="43"/>
  <c r="L204" i="43"/>
  <c r="L203" i="43"/>
  <c r="L202" i="43"/>
  <c r="L201" i="43"/>
  <c r="L200" i="43"/>
  <c r="L199" i="43"/>
  <c r="L198" i="43"/>
  <c r="L197" i="43"/>
  <c r="L196" i="43"/>
  <c r="L195" i="43"/>
  <c r="L194" i="43"/>
  <c r="L190" i="43"/>
  <c r="L189" i="43"/>
  <c r="L188" i="43"/>
  <c r="L187" i="43"/>
  <c r="L186" i="43"/>
  <c r="L180" i="43"/>
  <c r="H18" i="40" s="1"/>
  <c r="L179" i="43"/>
  <c r="L178" i="43"/>
  <c r="L181" i="43"/>
  <c r="L177" i="43"/>
  <c r="L176" i="43"/>
  <c r="L175" i="43"/>
  <c r="L174" i="43"/>
  <c r="L173" i="43"/>
  <c r="L172" i="43"/>
  <c r="L171" i="43"/>
  <c r="L170" i="43"/>
  <c r="L169" i="43"/>
  <c r="L168" i="43"/>
  <c r="L167" i="43"/>
  <c r="L166" i="43"/>
  <c r="L165" i="43"/>
  <c r="L164" i="43"/>
  <c r="L163" i="43"/>
  <c r="L162" i="43"/>
  <c r="L161" i="43"/>
  <c r="L160" i="43"/>
  <c r="L159" i="43"/>
  <c r="L158" i="43"/>
  <c r="L157" i="43"/>
  <c r="L156" i="43"/>
  <c r="L155" i="43"/>
  <c r="L154" i="43"/>
  <c r="L153" i="43"/>
  <c r="L152" i="43"/>
  <c r="L151" i="43"/>
  <c r="L150" i="43"/>
  <c r="L149" i="43"/>
  <c r="L148" i="43"/>
  <c r="L147" i="43"/>
  <c r="L146" i="43"/>
  <c r="L145" i="43"/>
  <c r="L144" i="43"/>
  <c r="L143" i="43"/>
  <c r="L142" i="43"/>
  <c r="L141" i="43"/>
  <c r="L140" i="43"/>
  <c r="L139" i="43"/>
  <c r="L138" i="43"/>
  <c r="L137" i="43"/>
  <c r="L136" i="43"/>
  <c r="L135" i="43"/>
  <c r="L134" i="43"/>
  <c r="L133" i="43"/>
  <c r="L132" i="43"/>
  <c r="L131" i="43"/>
  <c r="L130" i="43"/>
  <c r="L129" i="43"/>
  <c r="L128" i="43"/>
  <c r="L127" i="43"/>
  <c r="L126" i="43"/>
  <c r="L125" i="43"/>
  <c r="L124" i="43"/>
  <c r="L123" i="43"/>
  <c r="L122" i="43"/>
  <c r="L121" i="43"/>
  <c r="L120" i="43"/>
  <c r="L119" i="43"/>
  <c r="L118" i="43"/>
  <c r="L117" i="43"/>
  <c r="L116" i="43"/>
  <c r="L115" i="43"/>
  <c r="L111" i="43"/>
  <c r="L110" i="43"/>
  <c r="L109" i="43"/>
  <c r="L108" i="43"/>
  <c r="L104" i="43"/>
  <c r="H16" i="40" s="1"/>
  <c r="L97" i="43"/>
  <c r="L96" i="43"/>
  <c r="L95" i="43"/>
  <c r="L94" i="43"/>
  <c r="L93" i="43"/>
  <c r="L92" i="43"/>
  <c r="L80" i="43"/>
  <c r="L79" i="43"/>
  <c r="L78" i="43"/>
  <c r="L77" i="43"/>
  <c r="L76" i="43"/>
  <c r="L75" i="43"/>
  <c r="L74" i="43"/>
  <c r="L73" i="43"/>
  <c r="L72" i="43"/>
  <c r="L71" i="43"/>
  <c r="L70" i="43"/>
  <c r="L69" i="43"/>
  <c r="L68" i="43"/>
  <c r="L64" i="43"/>
  <c r="L63" i="43"/>
  <c r="L62" i="43"/>
  <c r="L61" i="43"/>
  <c r="L60" i="43"/>
  <c r="L59" i="43"/>
  <c r="L54" i="43"/>
  <c r="L53" i="43"/>
  <c r="L52" i="43"/>
  <c r="L51" i="43"/>
  <c r="L50" i="43"/>
  <c r="L49" i="43"/>
  <c r="L48" i="43"/>
  <c r="L47" i="43"/>
  <c r="L46" i="43"/>
  <c r="L45" i="43"/>
  <c r="L44" i="43"/>
  <c r="L43" i="43"/>
  <c r="L42" i="43"/>
  <c r="L38" i="43"/>
  <c r="K3" i="43"/>
  <c r="B3" i="43"/>
  <c r="F13" i="40" l="1"/>
  <c r="F13" i="42"/>
  <c r="F13" i="41"/>
  <c r="F18" i="41"/>
  <c r="J18" i="41" s="1"/>
  <c r="L18" i="41" s="1"/>
  <c r="H12" i="42"/>
  <c r="H20" i="42"/>
  <c r="J20" i="42" s="1"/>
  <c r="L20" i="42" s="1"/>
  <c r="H17" i="42"/>
  <c r="J17" i="42" s="1"/>
  <c r="L17" i="42" s="1"/>
  <c r="H26" i="42"/>
  <c r="J26" i="42" s="1"/>
  <c r="F12" i="41"/>
  <c r="J12" i="41" s="1"/>
  <c r="L12" i="41" s="1"/>
  <c r="H15" i="41"/>
  <c r="H26" i="41"/>
  <c r="J26" i="41" s="1"/>
  <c r="F18" i="40"/>
  <c r="J18" i="40" s="1"/>
  <c r="L18" i="40" s="1"/>
  <c r="H12" i="40"/>
  <c r="H17" i="40"/>
  <c r="J17" i="40" s="1"/>
  <c r="L17" i="40" s="1"/>
  <c r="H26" i="40"/>
  <c r="J26" i="40" s="1"/>
  <c r="H15" i="40"/>
  <c r="F12" i="40"/>
  <c r="H13" i="40"/>
  <c r="H20" i="40"/>
  <c r="J20" i="40" s="1"/>
  <c r="L20" i="40" s="1"/>
  <c r="H13" i="41"/>
  <c r="H15" i="42"/>
  <c r="H20" i="41"/>
  <c r="J20" i="41" s="1"/>
  <c r="L20" i="41" s="1"/>
  <c r="F12" i="42"/>
  <c r="J12" i="42" s="1"/>
  <c r="L12" i="42" s="1"/>
  <c r="F18" i="42"/>
  <c r="J18" i="42" s="1"/>
  <c r="L18" i="42" s="1"/>
  <c r="H13" i="42"/>
  <c r="H17" i="41"/>
  <c r="J17" i="41" s="1"/>
  <c r="L17" i="41" s="1"/>
  <c r="L214" i="45"/>
  <c r="L81" i="43"/>
  <c r="L214" i="43"/>
  <c r="L112" i="43"/>
  <c r="L81" i="44"/>
  <c r="L182" i="44"/>
  <c r="L112" i="44"/>
  <c r="L81" i="45"/>
  <c r="L182" i="45"/>
  <c r="L112" i="45"/>
  <c r="L227" i="44"/>
  <c r="L65" i="44"/>
  <c r="L214" i="44"/>
  <c r="L65" i="45"/>
  <c r="L227" i="45"/>
  <c r="L65" i="43"/>
  <c r="L227" i="43"/>
  <c r="L182" i="43"/>
  <c r="L218" i="33"/>
  <c r="L219" i="33"/>
  <c r="L220" i="33"/>
  <c r="L221" i="33"/>
  <c r="L222" i="33"/>
  <c r="L223" i="33"/>
  <c r="L224" i="33"/>
  <c r="L225" i="33"/>
  <c r="L226" i="33"/>
  <c r="L217" i="33"/>
  <c r="J12" i="40" l="1"/>
  <c r="L12" i="40" s="1"/>
  <c r="J13" i="40"/>
  <c r="L13" i="40" s="1"/>
  <c r="J28" i="40"/>
  <c r="L26" i="40"/>
  <c r="L28" i="40" s="1"/>
  <c r="J13" i="42"/>
  <c r="L13" i="42" s="1"/>
  <c r="L26" i="42"/>
  <c r="L28" i="42" s="1"/>
  <c r="J28" i="42"/>
  <c r="J13" i="41"/>
  <c r="L13" i="41" s="1"/>
  <c r="L26" i="41"/>
  <c r="L28" i="41" s="1"/>
  <c r="J28" i="41"/>
  <c r="H26" i="20"/>
  <c r="L213" i="33"/>
  <c r="L212" i="33"/>
  <c r="L211" i="33"/>
  <c r="L210" i="33"/>
  <c r="L209" i="33"/>
  <c r="L208" i="33"/>
  <c r="L207" i="33"/>
  <c r="L206" i="33"/>
  <c r="L205" i="33"/>
  <c r="L204" i="33"/>
  <c r="L203" i="33"/>
  <c r="L202" i="33"/>
  <c r="L201" i="33"/>
  <c r="L200" i="33"/>
  <c r="L199" i="33"/>
  <c r="L198" i="33"/>
  <c r="L197" i="33"/>
  <c r="L196" i="33"/>
  <c r="L195" i="33"/>
  <c r="L194" i="33"/>
  <c r="L190" i="33"/>
  <c r="L189" i="33"/>
  <c r="L188" i="33"/>
  <c r="L187" i="33"/>
  <c r="L186" i="33"/>
  <c r="L180" i="33"/>
  <c r="H18" i="20" s="1"/>
  <c r="L179" i="33"/>
  <c r="L178" i="33"/>
  <c r="L181" i="33"/>
  <c r="L177" i="33"/>
  <c r="L176" i="33"/>
  <c r="L175" i="33"/>
  <c r="L174" i="33"/>
  <c r="L173" i="33"/>
  <c r="L172" i="33"/>
  <c r="L171" i="33"/>
  <c r="L170" i="33"/>
  <c r="L169" i="33"/>
  <c r="L168" i="33"/>
  <c r="L167" i="33"/>
  <c r="L166" i="33"/>
  <c r="L165" i="33"/>
  <c r="L164" i="33"/>
  <c r="L163" i="33"/>
  <c r="L162" i="33"/>
  <c r="L161" i="33"/>
  <c r="L160" i="33"/>
  <c r="L159" i="33"/>
  <c r="L158" i="33"/>
  <c r="L157" i="33"/>
  <c r="L156" i="33"/>
  <c r="L155" i="33"/>
  <c r="L154" i="33"/>
  <c r="L153" i="33"/>
  <c r="L152" i="33"/>
  <c r="L151" i="33"/>
  <c r="L150" i="33"/>
  <c r="L149" i="33"/>
  <c r="L148" i="33"/>
  <c r="L147" i="33"/>
  <c r="L146" i="33"/>
  <c r="L145" i="33"/>
  <c r="L144" i="33"/>
  <c r="L143" i="33"/>
  <c r="L142" i="33"/>
  <c r="L141" i="33"/>
  <c r="L140" i="33"/>
  <c r="L139" i="33"/>
  <c r="L138" i="33"/>
  <c r="L137" i="33"/>
  <c r="L136" i="33"/>
  <c r="L135" i="33"/>
  <c r="L134" i="33"/>
  <c r="L133" i="33"/>
  <c r="L132" i="33"/>
  <c r="L131" i="33"/>
  <c r="L130" i="33"/>
  <c r="L129" i="33"/>
  <c r="L128" i="33"/>
  <c r="L127" i="33"/>
  <c r="L126" i="33"/>
  <c r="L125" i="33"/>
  <c r="L124" i="33"/>
  <c r="L123" i="33"/>
  <c r="L122" i="33"/>
  <c r="L121" i="33"/>
  <c r="L120" i="33"/>
  <c r="L119" i="33"/>
  <c r="L118" i="33"/>
  <c r="L117" i="33"/>
  <c r="L116" i="33"/>
  <c r="L115" i="33"/>
  <c r="L111" i="33"/>
  <c r="L110" i="33"/>
  <c r="L109" i="33"/>
  <c r="L108" i="33"/>
  <c r="L104" i="33"/>
  <c r="H16" i="20" s="1"/>
  <c r="L93" i="33"/>
  <c r="L94" i="33"/>
  <c r="L95" i="33"/>
  <c r="L96" i="33"/>
  <c r="L97" i="33"/>
  <c r="L92" i="33"/>
  <c r="L80" i="33"/>
  <c r="L79" i="33"/>
  <c r="L78" i="33"/>
  <c r="L77" i="33"/>
  <c r="L76" i="33"/>
  <c r="L75" i="33"/>
  <c r="L74" i="33"/>
  <c r="L73" i="33"/>
  <c r="L72" i="33"/>
  <c r="L71" i="33"/>
  <c r="L70" i="33"/>
  <c r="L69" i="33"/>
  <c r="L68" i="33"/>
  <c r="L64" i="33"/>
  <c r="L63" i="33"/>
  <c r="H12" i="20" s="1"/>
  <c r="L62" i="33"/>
  <c r="L61" i="33"/>
  <c r="L60" i="33"/>
  <c r="L59" i="33"/>
  <c r="L54" i="33"/>
  <c r="L53" i="33"/>
  <c r="L52" i="33"/>
  <c r="L51" i="33"/>
  <c r="L50" i="33"/>
  <c r="L49" i="33"/>
  <c r="L48" i="33"/>
  <c r="L47" i="33"/>
  <c r="L46" i="33"/>
  <c r="L45" i="33"/>
  <c r="L44" i="33"/>
  <c r="L43" i="33"/>
  <c r="L42" i="33"/>
  <c r="F13" i="20" l="1"/>
  <c r="L182" i="33"/>
  <c r="F18" i="20"/>
  <c r="H15" i="20"/>
  <c r="H20" i="20"/>
  <c r="L81" i="33"/>
  <c r="H13" i="20"/>
  <c r="F12" i="20"/>
  <c r="H17" i="20"/>
  <c r="F28" i="42"/>
  <c r="F28" i="41"/>
  <c r="F28" i="40"/>
  <c r="C5" i="42"/>
  <c r="C4" i="42"/>
  <c r="C3" i="42"/>
  <c r="C5" i="41"/>
  <c r="C4" i="41"/>
  <c r="C3" i="41"/>
  <c r="C5" i="40"/>
  <c r="C4" i="40"/>
  <c r="C3" i="40"/>
  <c r="H28" i="40" l="1"/>
  <c r="H28" i="41" l="1"/>
  <c r="H28" i="42"/>
  <c r="F28" i="20" l="1"/>
  <c r="K3" i="33"/>
  <c r="B3" i="32"/>
  <c r="E3" i="32"/>
  <c r="D60" i="36"/>
  <c r="D45" i="36"/>
  <c r="D17" i="36"/>
  <c r="D23" i="36" s="1"/>
  <c r="D29" i="36" l="1"/>
  <c r="D27" i="36"/>
  <c r="D25" i="36"/>
  <c r="D21" i="36"/>
  <c r="D30" i="36" l="1"/>
  <c r="D32" i="36" s="1"/>
  <c r="D37" i="36" s="1"/>
  <c r="D62" i="36" s="1"/>
  <c r="D68" i="36" s="1"/>
  <c r="D69" i="36" l="1"/>
  <c r="F69" i="36" s="1"/>
  <c r="F68" i="36"/>
  <c r="E12" i="32" l="1"/>
  <c r="I101" i="45"/>
  <c r="I102" i="44"/>
  <c r="I185" i="43"/>
  <c r="I185" i="44"/>
  <c r="I101" i="44"/>
  <c r="I91" i="44"/>
  <c r="I103" i="45"/>
  <c r="I91" i="45"/>
  <c r="I101" i="43"/>
  <c r="I16" i="43"/>
  <c r="I185" i="45"/>
  <c r="I16" i="44"/>
  <c r="I102" i="43"/>
  <c r="I102" i="45"/>
  <c r="I15" i="44"/>
  <c r="I91" i="43"/>
  <c r="I15" i="45"/>
  <c r="I16" i="45"/>
  <c r="I103" i="44"/>
  <c r="I15" i="43"/>
  <c r="I103" i="43"/>
  <c r="I101" i="33"/>
  <c r="I185" i="33"/>
  <c r="I91" i="33"/>
  <c r="I103" i="33"/>
  <c r="I102" i="33"/>
  <c r="I15" i="33"/>
  <c r="I16" i="33"/>
  <c r="L112" i="33"/>
  <c r="J17" i="20"/>
  <c r="L17" i="20" s="1"/>
  <c r="K16" i="33" l="1"/>
  <c r="L16" i="33" s="1"/>
  <c r="K91" i="33"/>
  <c r="L91" i="33" s="1"/>
  <c r="F15" i="20" s="1"/>
  <c r="K15" i="43"/>
  <c r="L15" i="43" s="1"/>
  <c r="K91" i="43"/>
  <c r="L91" i="43" s="1"/>
  <c r="K16" i="44"/>
  <c r="L16" i="44" s="1"/>
  <c r="K91" i="45"/>
  <c r="L91" i="45" s="1"/>
  <c r="K185" i="44"/>
  <c r="L185" i="44" s="1"/>
  <c r="K15" i="33"/>
  <c r="L15" i="33" s="1"/>
  <c r="K185" i="33"/>
  <c r="L185" i="33" s="1"/>
  <c r="F19" i="20" s="1"/>
  <c r="K103" i="44"/>
  <c r="L103" i="44" s="1"/>
  <c r="K15" i="44"/>
  <c r="L15" i="44" s="1"/>
  <c r="H9" i="41" s="1"/>
  <c r="H22" i="41" s="1"/>
  <c r="K185" i="45"/>
  <c r="L185" i="45" s="1"/>
  <c r="K103" i="45"/>
  <c r="L103" i="45" s="1"/>
  <c r="K185" i="43"/>
  <c r="L185" i="43" s="1"/>
  <c r="K102" i="33"/>
  <c r="L102" i="33" s="1"/>
  <c r="K101" i="33"/>
  <c r="L101" i="33" s="1"/>
  <c r="K16" i="45"/>
  <c r="L16" i="45" s="1"/>
  <c r="K102" i="45"/>
  <c r="L102" i="45" s="1"/>
  <c r="K16" i="43"/>
  <c r="L16" i="43" s="1"/>
  <c r="K91" i="44"/>
  <c r="L91" i="44" s="1"/>
  <c r="K102" i="44"/>
  <c r="L102" i="44" s="1"/>
  <c r="K103" i="33"/>
  <c r="L103" i="33" s="1"/>
  <c r="K103" i="43"/>
  <c r="L103" i="43" s="1"/>
  <c r="K15" i="45"/>
  <c r="L15" i="45" s="1"/>
  <c r="K102" i="43"/>
  <c r="L102" i="43" s="1"/>
  <c r="K101" i="43"/>
  <c r="L101" i="43" s="1"/>
  <c r="K101" i="44"/>
  <c r="L101" i="44" s="1"/>
  <c r="K101" i="45"/>
  <c r="L101" i="45" s="1"/>
  <c r="L227" i="33"/>
  <c r="H9" i="42" l="1"/>
  <c r="H22" i="42" s="1"/>
  <c r="H9" i="20"/>
  <c r="H22" i="20" s="1"/>
  <c r="F16" i="20"/>
  <c r="L105" i="45"/>
  <c r="F16" i="42"/>
  <c r="L191" i="45"/>
  <c r="F19" i="42"/>
  <c r="F15" i="40"/>
  <c r="L98" i="43"/>
  <c r="L191" i="44"/>
  <c r="F19" i="41"/>
  <c r="L98" i="44"/>
  <c r="F15" i="41"/>
  <c r="L105" i="44"/>
  <c r="F16" i="41"/>
  <c r="F16" i="40"/>
  <c r="L105" i="43"/>
  <c r="L191" i="43"/>
  <c r="F19" i="40"/>
  <c r="L98" i="45"/>
  <c r="F15" i="42"/>
  <c r="H9" i="40"/>
  <c r="H22" i="40" s="1"/>
  <c r="H28" i="20"/>
  <c r="J26" i="20"/>
  <c r="L26" i="20" s="1"/>
  <c r="L28" i="20" s="1"/>
  <c r="J16" i="40" l="1"/>
  <c r="L16" i="40" s="1"/>
  <c r="J15" i="40"/>
  <c r="L15" i="40" s="1"/>
  <c r="J19" i="40"/>
  <c r="L19" i="40" s="1"/>
  <c r="J19" i="42"/>
  <c r="L19" i="42" s="1"/>
  <c r="J16" i="42"/>
  <c r="L16" i="42" s="1"/>
  <c r="J15" i="42"/>
  <c r="L15" i="42" s="1"/>
  <c r="J16" i="41"/>
  <c r="L16" i="41" s="1"/>
  <c r="J15" i="41"/>
  <c r="L15" i="41" s="1"/>
  <c r="J19" i="41"/>
  <c r="L19" i="41" s="1"/>
  <c r="D60" i="31"/>
  <c r="D45" i="31"/>
  <c r="D17" i="31"/>
  <c r="D60" i="30"/>
  <c r="D45" i="30"/>
  <c r="D17" i="30"/>
  <c r="D60" i="29"/>
  <c r="D45" i="29"/>
  <c r="D17" i="29"/>
  <c r="D60" i="28"/>
  <c r="D45" i="28"/>
  <c r="D17" i="28"/>
  <c r="D60" i="24"/>
  <c r="D45" i="24"/>
  <c r="D17" i="24"/>
  <c r="D27" i="28" l="1"/>
  <c r="D23" i="28"/>
  <c r="D25" i="28"/>
  <c r="D29" i="28"/>
  <c r="D21" i="28"/>
  <c r="D23" i="24"/>
  <c r="D27" i="24"/>
  <c r="D29" i="24"/>
  <c r="D25" i="24"/>
  <c r="D21" i="24"/>
  <c r="D27" i="29"/>
  <c r="D23" i="29"/>
  <c r="D29" i="29"/>
  <c r="D21" i="29"/>
  <c r="D25" i="29"/>
  <c r="D27" i="31"/>
  <c r="D25" i="31"/>
  <c r="D23" i="31"/>
  <c r="D29" i="31"/>
  <c r="D21" i="31"/>
  <c r="D23" i="30"/>
  <c r="D21" i="30"/>
  <c r="D27" i="30"/>
  <c r="D29" i="30"/>
  <c r="D25" i="30"/>
  <c r="D30" i="30" l="1"/>
  <c r="D32" i="30" s="1"/>
  <c r="D37" i="30" s="1"/>
  <c r="D62" i="30" s="1"/>
  <c r="D68" i="30" s="1"/>
  <c r="D30" i="29"/>
  <c r="D32" i="29" s="1"/>
  <c r="D37" i="29" s="1"/>
  <c r="D62" i="29" s="1"/>
  <c r="D68" i="29" s="1"/>
  <c r="D30" i="24"/>
  <c r="D32" i="24" s="1"/>
  <c r="D37" i="24" s="1"/>
  <c r="D62" i="24" s="1"/>
  <c r="D68" i="24" s="1"/>
  <c r="D30" i="31"/>
  <c r="D32" i="31" s="1"/>
  <c r="D37" i="31" s="1"/>
  <c r="D62" i="31" s="1"/>
  <c r="D68" i="31" s="1"/>
  <c r="D30" i="28"/>
  <c r="D32" i="28" s="1"/>
  <c r="D37" i="28" s="1"/>
  <c r="D62" i="28" s="1"/>
  <c r="D68" i="28" s="1"/>
  <c r="D69" i="30" l="1"/>
  <c r="F69" i="30" s="1"/>
  <c r="E10" i="32" s="1"/>
  <c r="F68" i="30"/>
  <c r="F68" i="31"/>
  <c r="D69" i="31"/>
  <c r="F69" i="31" s="1"/>
  <c r="D69" i="29"/>
  <c r="F69" i="29" s="1"/>
  <c r="F68" i="29"/>
  <c r="D69" i="24"/>
  <c r="F69" i="24" s="1"/>
  <c r="F68" i="24"/>
  <c r="D69" i="28"/>
  <c r="F69" i="28" s="1"/>
  <c r="F68" i="28"/>
  <c r="I27" i="45"/>
  <c r="I31" i="45"/>
  <c r="I12" i="44"/>
  <c r="I27" i="43"/>
  <c r="I30" i="44"/>
  <c r="I30" i="43"/>
  <c r="I30" i="45"/>
  <c r="I12" i="43"/>
  <c r="I12" i="45"/>
  <c r="I31" i="44"/>
  <c r="I27" i="44"/>
  <c r="I31" i="43"/>
  <c r="I12" i="33"/>
  <c r="I31" i="33"/>
  <c r="I27" i="33"/>
  <c r="I30" i="33"/>
  <c r="E11" i="32" l="1"/>
  <c r="E9" i="32"/>
  <c r="E8" i="32"/>
  <c r="E7" i="32"/>
  <c r="K27" i="33"/>
  <c r="L27" i="33" s="1"/>
  <c r="K31" i="33"/>
  <c r="L31" i="33" s="1"/>
  <c r="K31" i="43"/>
  <c r="L31" i="43" s="1"/>
  <c r="K12" i="43"/>
  <c r="L12" i="43" s="1"/>
  <c r="K27" i="43"/>
  <c r="L27" i="43" s="1"/>
  <c r="K12" i="33"/>
  <c r="L12" i="33" s="1"/>
  <c r="K27" i="44"/>
  <c r="L27" i="44" s="1"/>
  <c r="K30" i="45"/>
  <c r="L30" i="45" s="1"/>
  <c r="K12" i="44"/>
  <c r="L12" i="44" s="1"/>
  <c r="K30" i="33"/>
  <c r="L30" i="33" s="1"/>
  <c r="K31" i="44"/>
  <c r="L31" i="44" s="1"/>
  <c r="K30" i="43"/>
  <c r="L30" i="43" s="1"/>
  <c r="K31" i="45"/>
  <c r="L31" i="45" s="1"/>
  <c r="K12" i="45"/>
  <c r="L12" i="45" s="1"/>
  <c r="K30" i="44"/>
  <c r="L30" i="44" s="1"/>
  <c r="K27" i="45"/>
  <c r="L27" i="45" s="1"/>
  <c r="I36" i="45"/>
  <c r="I10" i="45"/>
  <c r="I32" i="44"/>
  <c r="I84" i="45"/>
  <c r="I37" i="44"/>
  <c r="I37" i="43"/>
  <c r="I10" i="43"/>
  <c r="I25" i="44"/>
  <c r="I25" i="45"/>
  <c r="I36" i="44"/>
  <c r="I87" i="43"/>
  <c r="I86" i="43"/>
  <c r="I87" i="44"/>
  <c r="I20" i="44"/>
  <c r="I85" i="43"/>
  <c r="I87" i="45"/>
  <c r="I86" i="44"/>
  <c r="I28" i="44"/>
  <c r="I36" i="43"/>
  <c r="I25" i="43"/>
  <c r="I86" i="45"/>
  <c r="I28" i="45"/>
  <c r="I20" i="45"/>
  <c r="I85" i="44"/>
  <c r="I32" i="43"/>
  <c r="I20" i="43"/>
  <c r="I85" i="45"/>
  <c r="I37" i="45"/>
  <c r="I32" i="45"/>
  <c r="I84" i="43"/>
  <c r="I28" i="43"/>
  <c r="I84" i="44"/>
  <c r="I26" i="44"/>
  <c r="I26" i="45"/>
  <c r="I21" i="44"/>
  <c r="I34" i="43"/>
  <c r="I35" i="43"/>
  <c r="I35" i="45"/>
  <c r="I11" i="44"/>
  <c r="I33" i="43"/>
  <c r="I21" i="45"/>
  <c r="I35" i="44"/>
  <c r="I29" i="44"/>
  <c r="I29" i="43"/>
  <c r="I26" i="43"/>
  <c r="I11" i="43"/>
  <c r="I34" i="45"/>
  <c r="I29" i="45"/>
  <c r="I33" i="45"/>
  <c r="I34" i="44"/>
  <c r="I21" i="43"/>
  <c r="I11" i="45"/>
  <c r="I33" i="44"/>
  <c r="I13" i="33"/>
  <c r="I13" i="44"/>
  <c r="I13" i="43"/>
  <c r="I13" i="45"/>
  <c r="I14" i="33"/>
  <c r="I14" i="44"/>
  <c r="I14" i="45"/>
  <c r="I14" i="43"/>
  <c r="I10" i="33"/>
  <c r="I87" i="33"/>
  <c r="I37" i="33"/>
  <c r="I25" i="33"/>
  <c r="I84" i="33"/>
  <c r="I36" i="33"/>
  <c r="I32" i="33"/>
  <c r="I28" i="33"/>
  <c r="I85" i="33"/>
  <c r="I20" i="33"/>
  <c r="I86" i="33"/>
  <c r="I11" i="33"/>
  <c r="I33" i="33"/>
  <c r="I29" i="33"/>
  <c r="I35" i="33"/>
  <c r="I34" i="33"/>
  <c r="I26" i="33"/>
  <c r="I21" i="33"/>
  <c r="J16" i="20"/>
  <c r="L16" i="20" s="1"/>
  <c r="J18" i="20"/>
  <c r="L18" i="20" s="1"/>
  <c r="J19" i="20"/>
  <c r="L19" i="20" s="1"/>
  <c r="L214" i="33"/>
  <c r="J20" i="20"/>
  <c r="L20" i="20" s="1"/>
  <c r="L65" i="33"/>
  <c r="J12" i="20"/>
  <c r="L12" i="20" s="1"/>
  <c r="C4" i="20"/>
  <c r="C3" i="20"/>
  <c r="C5" i="20"/>
  <c r="K35" i="33" l="1"/>
  <c r="L35" i="33" s="1"/>
  <c r="K21" i="33"/>
  <c r="L21" i="33" s="1"/>
  <c r="K29" i="33"/>
  <c r="L29" i="33" s="1"/>
  <c r="K20" i="33"/>
  <c r="L20" i="33" s="1"/>
  <c r="K36" i="33"/>
  <c r="L36" i="33" s="1"/>
  <c r="K87" i="33"/>
  <c r="L87" i="33" s="1"/>
  <c r="K14" i="44"/>
  <c r="L14" i="44" s="1"/>
  <c r="K13" i="44"/>
  <c r="L13" i="44" s="1"/>
  <c r="K21" i="43"/>
  <c r="L21" i="43" s="1"/>
  <c r="K34" i="45"/>
  <c r="L34" i="45" s="1"/>
  <c r="K29" i="44"/>
  <c r="L29" i="44" s="1"/>
  <c r="K11" i="44"/>
  <c r="L11" i="44" s="1"/>
  <c r="K21" i="44"/>
  <c r="L21" i="44" s="1"/>
  <c r="K28" i="43"/>
  <c r="L28" i="43" s="1"/>
  <c r="K85" i="45"/>
  <c r="L85" i="45" s="1"/>
  <c r="K20" i="45"/>
  <c r="L20" i="45" s="1"/>
  <c r="K36" i="43"/>
  <c r="L36" i="43" s="1"/>
  <c r="K87" i="45"/>
  <c r="L87" i="45" s="1"/>
  <c r="K86" i="43"/>
  <c r="L86" i="43" s="1"/>
  <c r="K25" i="44"/>
  <c r="L25" i="44" s="1"/>
  <c r="K84" i="45"/>
  <c r="L84" i="45" s="1"/>
  <c r="K33" i="33"/>
  <c r="L33" i="33" s="1"/>
  <c r="K85" i="33"/>
  <c r="L85" i="33" s="1"/>
  <c r="K84" i="33"/>
  <c r="L84" i="33" s="1"/>
  <c r="K10" i="33"/>
  <c r="L10" i="33" s="1"/>
  <c r="F9" i="20" s="1"/>
  <c r="K14" i="33"/>
  <c r="L14" i="33" s="1"/>
  <c r="K13" i="33"/>
  <c r="L13" i="33" s="1"/>
  <c r="K34" i="44"/>
  <c r="L34" i="44" s="1"/>
  <c r="K11" i="43"/>
  <c r="L11" i="43" s="1"/>
  <c r="K35" i="44"/>
  <c r="L35" i="44" s="1"/>
  <c r="K35" i="45"/>
  <c r="L35" i="45" s="1"/>
  <c r="K26" i="45"/>
  <c r="L26" i="45" s="1"/>
  <c r="K84" i="43"/>
  <c r="L84" i="43" s="1"/>
  <c r="K20" i="43"/>
  <c r="L20" i="43" s="1"/>
  <c r="K28" i="45"/>
  <c r="L28" i="45" s="1"/>
  <c r="K85" i="43"/>
  <c r="L85" i="43" s="1"/>
  <c r="K87" i="43"/>
  <c r="L87" i="43" s="1"/>
  <c r="K10" i="43"/>
  <c r="L10" i="43" s="1"/>
  <c r="K32" i="44"/>
  <c r="L32" i="44" s="1"/>
  <c r="K26" i="33"/>
  <c r="L26" i="33" s="1"/>
  <c r="K34" i="33"/>
  <c r="L34" i="33" s="1"/>
  <c r="K11" i="33"/>
  <c r="L11" i="33" s="1"/>
  <c r="K28" i="33"/>
  <c r="L28" i="33" s="1"/>
  <c r="K25" i="33"/>
  <c r="L25" i="33" s="1"/>
  <c r="K14" i="43"/>
  <c r="L14" i="43" s="1"/>
  <c r="K13" i="45"/>
  <c r="L13" i="45" s="1"/>
  <c r="K33" i="44"/>
  <c r="L33" i="44" s="1"/>
  <c r="K33" i="45"/>
  <c r="L33" i="45" s="1"/>
  <c r="K26" i="43"/>
  <c r="L26" i="43" s="1"/>
  <c r="K21" i="45"/>
  <c r="L21" i="45" s="1"/>
  <c r="K35" i="43"/>
  <c r="L35" i="43" s="1"/>
  <c r="K26" i="44"/>
  <c r="L26" i="44" s="1"/>
  <c r="K32" i="45"/>
  <c r="L32" i="45" s="1"/>
  <c r="K32" i="43"/>
  <c r="L32" i="43" s="1"/>
  <c r="K86" i="45"/>
  <c r="L86" i="45" s="1"/>
  <c r="K28" i="44"/>
  <c r="L28" i="44" s="1"/>
  <c r="K20" i="44"/>
  <c r="L20" i="44" s="1"/>
  <c r="K36" i="44"/>
  <c r="L36" i="44" s="1"/>
  <c r="K37" i="43"/>
  <c r="L37" i="43" s="1"/>
  <c r="K10" i="45"/>
  <c r="L10" i="45" s="1"/>
  <c r="K86" i="33"/>
  <c r="L86" i="33" s="1"/>
  <c r="K32" i="33"/>
  <c r="L32" i="33" s="1"/>
  <c r="K37" i="33"/>
  <c r="L37" i="33" s="1"/>
  <c r="K14" i="45"/>
  <c r="L14" i="45" s="1"/>
  <c r="K13" i="43"/>
  <c r="L13" i="43" s="1"/>
  <c r="K11" i="45"/>
  <c r="L11" i="45" s="1"/>
  <c r="K29" i="45"/>
  <c r="L29" i="45" s="1"/>
  <c r="K29" i="43"/>
  <c r="L29" i="43" s="1"/>
  <c r="K33" i="43"/>
  <c r="L33" i="43" s="1"/>
  <c r="K34" i="43"/>
  <c r="L34" i="43" s="1"/>
  <c r="K84" i="44"/>
  <c r="L84" i="44" s="1"/>
  <c r="K37" i="45"/>
  <c r="L37" i="45" s="1"/>
  <c r="K85" i="44"/>
  <c r="L85" i="44" s="1"/>
  <c r="K25" i="43"/>
  <c r="L25" i="43" s="1"/>
  <c r="K86" i="44"/>
  <c r="L86" i="44" s="1"/>
  <c r="K87" i="44"/>
  <c r="L87" i="44" s="1"/>
  <c r="K25" i="45"/>
  <c r="L25" i="45" s="1"/>
  <c r="K37" i="44"/>
  <c r="L37" i="44" s="1"/>
  <c r="K36" i="45"/>
  <c r="L36" i="45" s="1"/>
  <c r="L105" i="33"/>
  <c r="J13" i="20"/>
  <c r="L13" i="20" s="1"/>
  <c r="J15" i="20"/>
  <c r="L15" i="20" s="1"/>
  <c r="L98" i="33"/>
  <c r="L191" i="33"/>
  <c r="J28" i="20"/>
  <c r="L22" i="33" l="1"/>
  <c r="F10" i="20"/>
  <c r="J10" i="20" s="1"/>
  <c r="L10" i="20" s="1"/>
  <c r="F10" i="40"/>
  <c r="L22" i="43"/>
  <c r="L22" i="44"/>
  <c r="F10" i="41"/>
  <c r="L17" i="44"/>
  <c r="F9" i="41"/>
  <c r="J9" i="41" s="1"/>
  <c r="F11" i="20"/>
  <c r="J11" i="20" s="1"/>
  <c r="L11" i="20" s="1"/>
  <c r="F11" i="41"/>
  <c r="L39" i="44"/>
  <c r="F14" i="40"/>
  <c r="L88" i="43"/>
  <c r="L17" i="33"/>
  <c r="F11" i="40"/>
  <c r="L39" i="43"/>
  <c r="L22" i="45"/>
  <c r="F10" i="42"/>
  <c r="F11" i="42"/>
  <c r="L39" i="45"/>
  <c r="F14" i="42"/>
  <c r="L88" i="45"/>
  <c r="L88" i="44"/>
  <c r="F14" i="41"/>
  <c r="L17" i="45"/>
  <c r="F9" i="42"/>
  <c r="J9" i="42" s="1"/>
  <c r="F9" i="40"/>
  <c r="L17" i="43"/>
  <c r="L88" i="33"/>
  <c r="F14" i="20"/>
  <c r="J14" i="20" s="1"/>
  <c r="L14" i="20" s="1"/>
  <c r="L39" i="33"/>
  <c r="J11" i="40" l="1"/>
  <c r="L11" i="40" s="1"/>
  <c r="J10" i="40"/>
  <c r="L10" i="40" s="1"/>
  <c r="J14" i="40"/>
  <c r="L14" i="40" s="1"/>
  <c r="F22" i="40"/>
  <c r="J9" i="40"/>
  <c r="J14" i="42"/>
  <c r="L14" i="42" s="1"/>
  <c r="J11" i="42"/>
  <c r="L11" i="42" s="1"/>
  <c r="J10" i="42"/>
  <c r="L10" i="42" s="1"/>
  <c r="J22" i="42"/>
  <c r="J31" i="42" s="1"/>
  <c r="L9" i="42"/>
  <c r="L22" i="42" s="1"/>
  <c r="L31" i="42" s="1"/>
  <c r="J14" i="41"/>
  <c r="L14" i="41" s="1"/>
  <c r="L9" i="41"/>
  <c r="L22" i="41" s="1"/>
  <c r="L31" i="41" s="1"/>
  <c r="J22" i="41"/>
  <c r="J31" i="41" s="1"/>
  <c r="J10" i="41"/>
  <c r="L10" i="41" s="1"/>
  <c r="J11" i="41"/>
  <c r="L11" i="41" s="1"/>
  <c r="F22" i="41"/>
  <c r="J9" i="20"/>
  <c r="L9" i="20" s="1"/>
  <c r="F22" i="20"/>
  <c r="F22" i="42"/>
  <c r="L229" i="44"/>
  <c r="L229" i="43"/>
  <c r="L229" i="45"/>
  <c r="L229" i="33"/>
  <c r="L9" i="40" l="1"/>
  <c r="L22" i="40" s="1"/>
  <c r="L31" i="40" s="1"/>
  <c r="J22" i="40"/>
  <c r="J31" i="40" s="1"/>
  <c r="J33" i="42"/>
  <c r="J35" i="42"/>
  <c r="L33" i="42"/>
  <c r="L35" i="42" s="1"/>
  <c r="J33" i="41"/>
  <c r="J35" i="41" s="1"/>
  <c r="L33" i="41"/>
  <c r="L35" i="41" s="1"/>
  <c r="L22" i="20"/>
  <c r="L31" i="20" s="1"/>
  <c r="J22" i="20"/>
  <c r="J31" i="20" s="1"/>
  <c r="J33" i="40" l="1"/>
  <c r="J35" i="40" s="1"/>
  <c r="L33" i="40"/>
  <c r="L35" i="40"/>
  <c r="D20" i="50"/>
  <c r="L33" i="20"/>
  <c r="J33" i="20"/>
  <c r="D12" i="50"/>
  <c r="L35" i="20" l="1"/>
  <c r="D24" i="50" s="1"/>
  <c r="D22" i="50"/>
  <c r="J35" i="20"/>
  <c r="D16" i="50" s="1"/>
  <c r="D14" i="50"/>
</calcChain>
</file>

<file path=xl/sharedStrings.xml><?xml version="1.0" encoding="utf-8"?>
<sst xmlns="http://schemas.openxmlformats.org/spreadsheetml/2006/main" count="3080" uniqueCount="727">
  <si>
    <t>1.1</t>
  </si>
  <si>
    <t>1.2</t>
  </si>
  <si>
    <t>1.3</t>
  </si>
  <si>
    <t>1.4</t>
  </si>
  <si>
    <t>2</t>
  </si>
  <si>
    <t>2.1</t>
  </si>
  <si>
    <t>2.2</t>
  </si>
  <si>
    <t>3.1</t>
  </si>
  <si>
    <t>3.2</t>
  </si>
  <si>
    <t>3.3</t>
  </si>
  <si>
    <t>3.4</t>
  </si>
  <si>
    <t>3.5</t>
  </si>
  <si>
    <t>3.6</t>
  </si>
  <si>
    <t>3.7</t>
  </si>
  <si>
    <t>3.8</t>
  </si>
  <si>
    <t>3.9</t>
  </si>
  <si>
    <t>3.10</t>
  </si>
  <si>
    <t>3.11</t>
  </si>
  <si>
    <t>3.12</t>
  </si>
  <si>
    <t>3.13</t>
  </si>
  <si>
    <t>3.14</t>
  </si>
  <si>
    <t>4</t>
  </si>
  <si>
    <t>4.1</t>
  </si>
  <si>
    <t>4.2</t>
  </si>
  <si>
    <t>4.3</t>
  </si>
  <si>
    <t>4.4</t>
  </si>
  <si>
    <t>4.5</t>
  </si>
  <si>
    <t>4.6</t>
  </si>
  <si>
    <t>4.7</t>
  </si>
  <si>
    <t>4.8</t>
  </si>
  <si>
    <t>4.9</t>
  </si>
  <si>
    <t>4.10</t>
  </si>
  <si>
    <t>4.11</t>
  </si>
  <si>
    <t>4.12</t>
  </si>
  <si>
    <t>4.13</t>
  </si>
  <si>
    <t>4.14</t>
  </si>
  <si>
    <t>4.15</t>
  </si>
  <si>
    <t>5</t>
  </si>
  <si>
    <t>5.1</t>
  </si>
  <si>
    <t>5.2</t>
  </si>
  <si>
    <t>5.3</t>
  </si>
  <si>
    <t>5.4</t>
  </si>
  <si>
    <t>5.5</t>
  </si>
  <si>
    <t>5.6</t>
  </si>
  <si>
    <t>5.7</t>
  </si>
  <si>
    <t>5.8</t>
  </si>
  <si>
    <t>5.9</t>
  </si>
  <si>
    <t>5.10</t>
  </si>
  <si>
    <t>5.11</t>
  </si>
  <si>
    <t>6</t>
  </si>
  <si>
    <t>6.1</t>
  </si>
  <si>
    <t>6.2</t>
  </si>
  <si>
    <t>6.3</t>
  </si>
  <si>
    <t>6.4</t>
  </si>
  <si>
    <t>Menge</t>
  </si>
  <si>
    <t>Eventual: Rasenkanten stechen</t>
  </si>
  <si>
    <t>Gehölzflächen pflegen</t>
  </si>
  <si>
    <t>Gehölzflächen</t>
  </si>
  <si>
    <t>Gehölzschnitt</t>
  </si>
  <si>
    <t>Rückschnitt von Rosen</t>
  </si>
  <si>
    <t>Baumpflege</t>
  </si>
  <si>
    <t>Baumfällungen</t>
  </si>
  <si>
    <t>Wurzelstock roden bis 20 cm</t>
  </si>
  <si>
    <t>Wurzelstock roden 20-50 cm</t>
  </si>
  <si>
    <t>Wurzelstock roden 50-80 cm</t>
  </si>
  <si>
    <t>Laubentfernung</t>
  </si>
  <si>
    <t>7</t>
  </si>
  <si>
    <t>7.1</t>
  </si>
  <si>
    <t>7.2</t>
  </si>
  <si>
    <t>7.3</t>
  </si>
  <si>
    <t>8</t>
  </si>
  <si>
    <t>Kontrolle von Spielgeräten</t>
  </si>
  <si>
    <t>Reinigung der Spielsandflächen</t>
  </si>
  <si>
    <t>Spielsand aufnehmen</t>
  </si>
  <si>
    <t>Spielsand einbauen</t>
  </si>
  <si>
    <t>8.1</t>
  </si>
  <si>
    <t>8.2</t>
  </si>
  <si>
    <t>8.3</t>
  </si>
  <si>
    <t>8.4</t>
  </si>
  <si>
    <t>Kontrolle von Kleinspielgeräten</t>
  </si>
  <si>
    <t>Kontrolle von Spielgerätekombinationen</t>
  </si>
  <si>
    <t>9</t>
  </si>
  <si>
    <t>9.1</t>
  </si>
  <si>
    <t>9.2</t>
  </si>
  <si>
    <t>9.3</t>
  </si>
  <si>
    <t>9.4</t>
  </si>
  <si>
    <t>Schutz von Vegetationsflächen</t>
  </si>
  <si>
    <t>Findlinge transportieren 40-60 cm</t>
  </si>
  <si>
    <t>10</t>
  </si>
  <si>
    <t>Reparaturarbeiten / Ersatzpflanzungen</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</si>
  <si>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</si>
  <si>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</si>
  <si>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</si>
  <si>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</si>
  <si>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</si>
  <si>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</si>
  <si>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</si>
  <si>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</si>
  <si>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</si>
  <si>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</si>
  <si>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</si>
  <si>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</si>
  <si>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</si>
  <si>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</si>
  <si>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</si>
  <si>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</si>
  <si>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</si>
  <si>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</si>
  <si>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</si>
  <si>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</si>
  <si>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</si>
  <si>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</si>
  <si>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</si>
  <si>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</si>
  <si>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</si>
  <si>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</si>
  <si>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</si>
  <si>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</si>
  <si>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</si>
  <si>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</si>
  <si>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</si>
  <si>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</si>
  <si>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</si>
  <si>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</si>
  <si>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</si>
  <si>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</si>
  <si>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</si>
  <si>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</si>
  <si>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</si>
  <si>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</si>
  <si>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</si>
  <si>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</si>
  <si>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</si>
  <si>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</si>
  <si>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</si>
  <si>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</si>
  <si>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</si>
  <si>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</si>
  <si>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</si>
  <si>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</si>
  <si>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</si>
  <si>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</si>
  <si>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</si>
  <si>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</si>
  <si>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</si>
  <si>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</si>
  <si>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</si>
  <si>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</si>
  <si>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</si>
  <si>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</si>
  <si>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</si>
  <si>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</si>
  <si>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</si>
  <si>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</si>
  <si>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</si>
  <si>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Einzelstrauch roden bis 100 cm</t>
  </si>
  <si>
    <t>Einzelstrauch roden 100-200 cm</t>
  </si>
  <si>
    <t>Einzelstrauch roden 200-400 cm</t>
  </si>
  <si>
    <t>Eventual: Bodenverbesserung</t>
  </si>
  <si>
    <t>Eventual: Bodenverbesserung einarbeiten</t>
  </si>
  <si>
    <t>Pflanzflächen düngen</t>
  </si>
  <si>
    <t>Eventual: Ausbau von Boden bis 2 m³</t>
  </si>
  <si>
    <t>Eventual: Ausbau von Boden 2-5 m³</t>
  </si>
  <si>
    <t>Eventual: Ausbau von Boden 5-10 m³</t>
  </si>
  <si>
    <t>Oberboden liefern bis 2 m³</t>
  </si>
  <si>
    <t>Oberboden liefern 2-5 m³</t>
  </si>
  <si>
    <t>Oberboden liefern 5-10 m³</t>
  </si>
  <si>
    <t>Baum pflanzen</t>
  </si>
  <si>
    <t>Pflanzenverankerung Dreibock</t>
  </si>
  <si>
    <t>Solitärgehölze pflanzen</t>
  </si>
  <si>
    <t>Gehölze pflanzen bis 100 cm</t>
  </si>
  <si>
    <t>Pflanzenverankerung Pfahl schräg</t>
  </si>
  <si>
    <t>Pflanzfläche lockern</t>
  </si>
  <si>
    <t>Rasen ansäen</t>
  </si>
  <si>
    <t>11</t>
  </si>
  <si>
    <t>11.1</t>
  </si>
  <si>
    <t>11.2</t>
  </si>
  <si>
    <t>11.3</t>
  </si>
  <si>
    <t>11.4</t>
  </si>
  <si>
    <t>11.5</t>
  </si>
  <si>
    <t>Wässern der Pflanzung</t>
  </si>
  <si>
    <t>Wässern der Bäume</t>
  </si>
  <si>
    <t>Mulchschicht nachbessern</t>
  </si>
  <si>
    <t>Entfernen der Pflanzenverankerungen</t>
  </si>
  <si>
    <t>12</t>
  </si>
  <si>
    <t>Reparaturarbeiten befestigte Flächen</t>
  </si>
  <si>
    <t>12.1</t>
  </si>
  <si>
    <t>12.2</t>
  </si>
  <si>
    <t>12.3</t>
  </si>
  <si>
    <t>12.4</t>
  </si>
  <si>
    <t>12.5</t>
  </si>
  <si>
    <t>12.6</t>
  </si>
  <si>
    <t>12.7</t>
  </si>
  <si>
    <t>12.8</t>
  </si>
  <si>
    <t>12.9</t>
  </si>
  <si>
    <t>12.10</t>
  </si>
  <si>
    <t>12.11</t>
  </si>
  <si>
    <t>12.12</t>
  </si>
  <si>
    <t>12.13</t>
  </si>
  <si>
    <t>12.14</t>
  </si>
  <si>
    <t>12.15</t>
  </si>
  <si>
    <t>12.16</t>
  </si>
  <si>
    <t>12.17</t>
  </si>
  <si>
    <t>12.18</t>
  </si>
  <si>
    <t>Bauzaun aufstellen</t>
  </si>
  <si>
    <t>Plattenbelag aufnehmen</t>
  </si>
  <si>
    <t>Unterboden entsorgen</t>
  </si>
  <si>
    <t>Planum wiederherstellen</t>
  </si>
  <si>
    <t>Untergrund verdichten</t>
  </si>
  <si>
    <t>Gehwegplatten liefern</t>
  </si>
  <si>
    <t>Gehwegplatten umverlegen 0-2 m²</t>
  </si>
  <si>
    <t>Gehwegplatten umverlegen 2-10 m²</t>
  </si>
  <si>
    <t>Schachtabdeckung anpassen</t>
  </si>
  <si>
    <t>Beseitigung von Baumwurzeln</t>
  </si>
  <si>
    <t>13</t>
  </si>
  <si>
    <t>Lohn- und Maschinenstunden</t>
  </si>
  <si>
    <t>13.1</t>
  </si>
  <si>
    <t>13.2</t>
  </si>
  <si>
    <t>13.3</t>
  </si>
  <si>
    <t>13.4</t>
  </si>
  <si>
    <t>13.5</t>
  </si>
  <si>
    <t>13.6</t>
  </si>
  <si>
    <t>13.7</t>
  </si>
  <si>
    <t>13.8</t>
  </si>
  <si>
    <t>13.9</t>
  </si>
  <si>
    <t>13.10</t>
  </si>
  <si>
    <t>Lohnstunden Landschaftsgärtner</t>
  </si>
  <si>
    <t>Lohnstunden Helfer</t>
  </si>
  <si>
    <t>Eventual: Kalken</t>
  </si>
  <si>
    <t>Eventual: Gras-Kraut-Aufwuchs mähen</t>
  </si>
  <si>
    <t>Rasenflächen</t>
  </si>
  <si>
    <t>Kletterpflanzen pflegen, bis 5m</t>
  </si>
  <si>
    <t>Findlinge transportieren 60-80 cm</t>
  </si>
  <si>
    <t>1.6</t>
  </si>
  <si>
    <t>1.5</t>
  </si>
  <si>
    <t>4.16</t>
  </si>
  <si>
    <t>5.12</t>
  </si>
  <si>
    <t>Gebäudewirtschaft Cottbus GmbH</t>
  </si>
  <si>
    <t>Freistellung Fassade bis 15 cm</t>
  </si>
  <si>
    <t>Freistellung Fassade 15-30 cm</t>
  </si>
  <si>
    <t>Freistellung Fassade 30-60 cm</t>
  </si>
  <si>
    <t>Totholzbeseitigung 15-30 cm</t>
  </si>
  <si>
    <t>Totholzbeseitigung 30-60 cm</t>
  </si>
  <si>
    <t>Totholzbeseitigung 60-80 cm</t>
  </si>
  <si>
    <t>Baumfällung bis 15 cm</t>
  </si>
  <si>
    <t>Baumfällung 30-60 cm</t>
  </si>
  <si>
    <t>Baumfällung 60-80 cm</t>
  </si>
  <si>
    <t>4.17</t>
  </si>
  <si>
    <t>5.13</t>
  </si>
  <si>
    <t>Schachtscheine einholen</t>
  </si>
  <si>
    <t>Abbruch von Beton</t>
  </si>
  <si>
    <t>Herstellen von Betonflächen</t>
  </si>
  <si>
    <t>12.19</t>
  </si>
  <si>
    <t>12.20</t>
  </si>
  <si>
    <t>Basisdaten</t>
  </si>
  <si>
    <t xml:space="preserve"> </t>
  </si>
  <si>
    <t>Datum:</t>
  </si>
  <si>
    <t>Kunde:</t>
  </si>
  <si>
    <t>Bieter:</t>
  </si>
  <si>
    <t xml:space="preserve">Adresse: </t>
  </si>
  <si>
    <t>Unterschrift:</t>
  </si>
  <si>
    <t>Artikel:</t>
  </si>
  <si>
    <t>siehe Tabellen</t>
  </si>
  <si>
    <t>Summe 2.</t>
  </si>
  <si>
    <t>Leistung:</t>
  </si>
  <si>
    <t xml:space="preserve">Beschreibung </t>
  </si>
  <si>
    <t>Stück</t>
  </si>
  <si>
    <t>Gärtnerische Jahrespflege und Reparaturleistungen</t>
  </si>
  <si>
    <t>Position</t>
  </si>
  <si>
    <t>3</t>
  </si>
  <si>
    <t>lfm</t>
  </si>
  <si>
    <t>7.4</t>
  </si>
  <si>
    <t>Entwicklungspflege: Reparatur- und Ersatzpflanzungen</t>
  </si>
  <si>
    <t>Pos. 1: Rasenflächen</t>
  </si>
  <si>
    <t>Pos. 2: Gehölzflächen</t>
  </si>
  <si>
    <t>Pos. 3: Gehölzschnitt</t>
  </si>
  <si>
    <t>Pos. 4: Baumpflege</t>
  </si>
  <si>
    <t>Pos. 5: Baumfällungen</t>
  </si>
  <si>
    <t>Pos. 6: Laubentfernung</t>
  </si>
  <si>
    <t>Pos. 7: Spielbereiche</t>
  </si>
  <si>
    <t>Pos. 8: Kontrolle von Spielgeräten</t>
  </si>
  <si>
    <t>Pos. 9: Schutz von Vegetationsflächen</t>
  </si>
  <si>
    <t>Pos. 10: Reparaturarbeiten / Ersatzpflanzungen</t>
  </si>
  <si>
    <t>Pos. 11: Entwicklungspflege: Reparatur- und Ersatzpflanzungen</t>
  </si>
  <si>
    <t>Pos. 12: Reparaturarbeiten befestigte Flächen</t>
  </si>
  <si>
    <t>Pos. 13: Lohn- und Maschinenstunden</t>
  </si>
  <si>
    <t>Gehölzrand / Wegerand freischneiden bis 100 cm</t>
  </si>
  <si>
    <t>Gehölzrand / Wegerand freischneiden 100-300 cm</t>
  </si>
  <si>
    <t>Bodendeckende Bepflanzung zurückschneiden</t>
  </si>
  <si>
    <t>Formhecke schneiden 100-200 cm</t>
  </si>
  <si>
    <t>Formhecke schneiden 50-100 cm</t>
  </si>
  <si>
    <t>Eventual: Aufnahme, Transport und Entsorgung von org. Material</t>
  </si>
  <si>
    <t>4.18</t>
  </si>
  <si>
    <t>Sozialversicherungspflichtig Beschäftigte</t>
  </si>
  <si>
    <t>1.00 Produktivlöhne</t>
  </si>
  <si>
    <t>2.00 Lohngebundene Kosten</t>
  </si>
  <si>
    <t>2.10 Sozialversicherungsbeiträge (Arbeitgeberanteil)</t>
  </si>
  <si>
    <t>2.11 Krankenversicherung auf Produktivlohn</t>
  </si>
  <si>
    <t>2.12 Rentenversicherung auf Produktivlohn</t>
  </si>
  <si>
    <t>2.13 Arbeitslosenversicherung auf Produktivlohn</t>
  </si>
  <si>
    <t>2.14 Pflegeversicherung auf Produktivlohn</t>
  </si>
  <si>
    <t>2.15 U2 Mutterschaftsaufwendungen</t>
  </si>
  <si>
    <t>2.16 U3 Insolvenzgeldumlage</t>
  </si>
  <si>
    <t>2.17 Gesetzliche Unfallversicherung</t>
  </si>
  <si>
    <t>Zwischensumme der Positionen unter 2.10</t>
  </si>
  <si>
    <t>2.20 Soziallöhne</t>
  </si>
  <si>
    <t>2.21 Gesetzliche Feiertage</t>
  </si>
  <si>
    <t xml:space="preserve">        Sozialversicherung auf Pos. 2.21</t>
  </si>
  <si>
    <t>2.22 Urlaubsentgelt</t>
  </si>
  <si>
    <t xml:space="preserve">        Sozialversicherung auf Pos. 2.22</t>
  </si>
  <si>
    <t>2.23 Arbeitsfreistellung</t>
  </si>
  <si>
    <t xml:space="preserve">        Sozialversicherung auf Pos. 2.23</t>
  </si>
  <si>
    <t>2.24 Lohnfortzahlung im Krankheitsfall</t>
  </si>
  <si>
    <t xml:space="preserve">        Sozialversicherung auf Pos. 2.24</t>
  </si>
  <si>
    <t>2.25 Zusätzliches Urlaubsgeld</t>
  </si>
  <si>
    <t xml:space="preserve">        Sozialversicherung auf Pos. 2.25</t>
  </si>
  <si>
    <t>Zwischensumme Soziallöhne inkl. SV-Beiträge auf Soziallöhne</t>
  </si>
  <si>
    <t>Summe Sozialversicherungsbeiträge + Soziallöhne</t>
  </si>
  <si>
    <t xml:space="preserve">2.30 Zusätzliche lohngebundene Kosten </t>
  </si>
  <si>
    <t>2.31 Haftpflichtversicherung</t>
  </si>
  <si>
    <t>2.32 Sonstige Personalkosten</t>
  </si>
  <si>
    <t>Zwischensumme lohngebundene Kosten</t>
  </si>
  <si>
    <t>3.00 Sonstige auftragsbezogene Kosten</t>
  </si>
  <si>
    <t>3.10a Löhne für Aufsichten / Vorarbeiter inkl. Sozialer Folgekosten</t>
  </si>
  <si>
    <t>3.10b Gehälter Objektleiter</t>
  </si>
  <si>
    <t>3.20 Fahrtkostenzuschuss</t>
  </si>
  <si>
    <t>3.40 Sondereinzelkosten</t>
  </si>
  <si>
    <t>Zwischensumme sonstige auftragsbezogene Kosten</t>
  </si>
  <si>
    <t>4.0 Unternehmensbezogene Kosten</t>
  </si>
  <si>
    <t>4.10 Gehälter</t>
  </si>
  <si>
    <t>4.11 Gehälter technische Angestellte, inkl. Lohnfolgekosten</t>
  </si>
  <si>
    <t>4.12 Gehälter kaufmännische Angestellte, inkl. Lohnfolgekosten</t>
  </si>
  <si>
    <t>4.20 Fuhrparkkosten</t>
  </si>
  <si>
    <t>4.30 Fertigungshilfskosten</t>
  </si>
  <si>
    <t>4.31 Löhne Hilfsdienste, inkl. Lohnfolgekosten</t>
  </si>
  <si>
    <t>4.32 sonstige Betriebskosten</t>
  </si>
  <si>
    <t>4.40 Schwerbehindertenabgabe</t>
  </si>
  <si>
    <t>4.50 Sonstige Verwaltungskosten</t>
  </si>
  <si>
    <t>4.60 Betriebsratskosten</t>
  </si>
  <si>
    <t>4.70 Sonstige Kosten (Verbandsbeiträge, Zertifizierung, etc.)</t>
  </si>
  <si>
    <t>4.80 Vorfinanzierung Sozialversicherungsbeiträge</t>
  </si>
  <si>
    <t>Zwischensumme unternehmensbezogene Kosten</t>
  </si>
  <si>
    <t>5. Selbstkosten (Summe 1 bis 4)</t>
  </si>
  <si>
    <t>6.00 Gewerbesteuer</t>
  </si>
  <si>
    <t>7.00 Wagnis- / Gewinnzuschlag auf die Selbstkosten</t>
  </si>
  <si>
    <t>Kalkulationszuschlag (Unternehmerzuschlag auf Fertigungslohn)</t>
  </si>
  <si>
    <t>Stundenverrechnungssatz</t>
  </si>
  <si>
    <t>Stundenverrechnungssätze (SVS) pro Leistungsart</t>
  </si>
  <si>
    <t>Art</t>
  </si>
  <si>
    <t xml:space="preserve">Bezeichnung </t>
  </si>
  <si>
    <t>Bezeichnung (für den Bieter zur Charakterisierung)</t>
  </si>
  <si>
    <t>Werktag Tag</t>
  </si>
  <si>
    <t>G1</t>
  </si>
  <si>
    <t>G2</t>
  </si>
  <si>
    <t>A1</t>
  </si>
  <si>
    <t>Zusammenfassung</t>
  </si>
  <si>
    <t>Code</t>
  </si>
  <si>
    <t>G3</t>
  </si>
  <si>
    <t>G4</t>
  </si>
  <si>
    <t>G5</t>
  </si>
  <si>
    <t>Grünpflege</t>
  </si>
  <si>
    <t>Leistungs-wert in Einheit/Std.</t>
  </si>
  <si>
    <t>2. Lohn- und Maschinenstunden</t>
  </si>
  <si>
    <t>Hfg.keit pro Jahr</t>
  </si>
  <si>
    <t>Kleinstreparaturen bis 250 €</t>
  </si>
  <si>
    <t>Landschaftgärtner</t>
  </si>
  <si>
    <t>Gärtner</t>
  </si>
  <si>
    <t>Vorarbeiter</t>
  </si>
  <si>
    <t>Fachagrarwirt Baumpflege</t>
  </si>
  <si>
    <t>Stundenverrechnungssatz Grünpflege Landschaftsgärtner</t>
  </si>
  <si>
    <t>Stundenverrechnungssatz Grünpflege Gärtner</t>
  </si>
  <si>
    <t>Stundenverrechnungssatz Grünpflege Vorarbeiter</t>
  </si>
  <si>
    <r>
      <t xml:space="preserve">Spielbereiche </t>
    </r>
    <r>
      <rPr>
        <sz val="11"/>
        <rFont val="Arial"/>
        <family val="2"/>
      </rPr>
      <t>(Reinigung am Montag)</t>
    </r>
  </si>
  <si>
    <t>Stundenverrechnungssatz Grünpflege Fachagrarwirt Baumpflege</t>
  </si>
  <si>
    <t>Eventual: Erste zusätzliche Rasenmahd</t>
  </si>
  <si>
    <t>Eventual: Zweite zusätzliche Rasenmahd</t>
  </si>
  <si>
    <t>1.7</t>
  </si>
  <si>
    <t>m²</t>
  </si>
  <si>
    <t>m³</t>
  </si>
  <si>
    <t>4.19</t>
  </si>
  <si>
    <t>4.20</t>
  </si>
  <si>
    <t>Kroneneinkürzung 15-30 cm</t>
  </si>
  <si>
    <t>Kroneneinkürzung 30-60 cm</t>
  </si>
  <si>
    <t>Kroneneinkürzung 60-80 cm</t>
  </si>
  <si>
    <t xml:space="preserve">Baumfällung 15-30 cm </t>
  </si>
  <si>
    <t>7.5</t>
  </si>
  <si>
    <t>7.6</t>
  </si>
  <si>
    <t>7.7</t>
  </si>
  <si>
    <t>Lieferung und Aufstellung Papierkorb</t>
  </si>
  <si>
    <t>Lieferung und Montage Parkbank `Bitburg`</t>
  </si>
  <si>
    <t>Streichen Holzbank inkl. Gestell</t>
  </si>
  <si>
    <t>Bodendecker, Stauden und Kleingehölze pflanzen</t>
  </si>
  <si>
    <t>Preis pro Einheit bzw. Arbeitsgang in €</t>
  </si>
  <si>
    <t>1. Gärtnerische Jahrespflege und Reparaturleistungen</t>
  </si>
  <si>
    <t>Stundenverrechnungssatz Grünpflege Helfer</t>
  </si>
  <si>
    <t>Helfer</t>
  </si>
  <si>
    <t>Arbeiter</t>
  </si>
  <si>
    <t>Stundenverrechnungssatz Grünpflege Arbeiter</t>
  </si>
  <si>
    <t>Bieter</t>
  </si>
  <si>
    <t>(U=umlagefähig/ NU=nicht-umlagefähig)</t>
  </si>
  <si>
    <t>U</t>
  </si>
  <si>
    <t>NU</t>
  </si>
  <si>
    <t>nicht-umlagefähige Kosten</t>
  </si>
  <si>
    <t>umlagefähige
Kosten</t>
  </si>
  <si>
    <t>ME (Mengen einheit)</t>
  </si>
  <si>
    <t>Preis der Position
in €/Jahr</t>
  </si>
  <si>
    <t>Preis €/Jahr netto</t>
  </si>
  <si>
    <t>Schottertragschicht 28 cm</t>
  </si>
  <si>
    <t>Schottertragschicht 18 cm</t>
  </si>
  <si>
    <t>GESAMTSUMME  (netto)</t>
  </si>
  <si>
    <t>GESAMTSUMME (brutto)</t>
  </si>
  <si>
    <t>Preisnachlass Pflanzenbeschaffung</t>
  </si>
  <si>
    <t>(für Pflanzenbeschaffungen, welche nicht im Leistungsverzeichnis definiert sind)</t>
  </si>
  <si>
    <t>Weitere Angaben:</t>
  </si>
  <si>
    <t>auf die Preise beim Großhandel</t>
  </si>
  <si>
    <t>Summe 1.</t>
  </si>
  <si>
    <t>Hinweis: Sie müssen nicht alle vorgesehenen Stundenverrechnungssätze verwenden, sondern nur diejenigen, die Sie für sinnvoll erachten bzw. die notwendig sind.</t>
  </si>
  <si>
    <t>Bitte hier nur Codes eintragen, keine Stundenpreise!</t>
  </si>
  <si>
    <t>umlagefähige
Kosten/Jahr</t>
  </si>
  <si>
    <t>nicht-umlagefähige Kosten/Jahr</t>
  </si>
  <si>
    <t>ab hier bitte Stundenpreise angeben, KEINE Codes</t>
  </si>
  <si>
    <t>Eventual: Zusätzliche Rasenmahd Abrissflächen</t>
  </si>
  <si>
    <t>SVS-Code
(ohne Nacht-, So-/Fei-Zuschläge)</t>
  </si>
  <si>
    <t>Stamm- und Stockaustriebe manuell entfernen</t>
  </si>
  <si>
    <t>Eventual zu Pos. 5.1 bis 5.4: Zulage Klettereinsatz</t>
  </si>
  <si>
    <t>Eventual zu Pos. 4.1 bis 4.16: Zulage Klettereinsatz</t>
  </si>
  <si>
    <t>Eventual zu Pos. 4.7 bis 4.16: Zulage Havarieeinsatz bis 4 Std.</t>
  </si>
  <si>
    <t>Eventual zu Pos. 4.7 bis 4.16: Zulage Havarieeinsatz 4 bis 8 Std.</t>
  </si>
  <si>
    <t>Laub aus Pflanzflächen beräumen</t>
  </si>
  <si>
    <t>Laub von Rasenflächen beräumen</t>
  </si>
  <si>
    <t>Eventual: Laub aus Pflanzflächen beräumen</t>
  </si>
  <si>
    <t>Eventual: Laub von Rasenflächen beräumen</t>
  </si>
  <si>
    <t>Findlinge liefern und trocken setzen 40-60 cm</t>
  </si>
  <si>
    <t>Findlinge liefern und trocken setzen 60-80 cm</t>
  </si>
  <si>
    <t>Boden für Pflanzung lockern</t>
  </si>
  <si>
    <t>Feinplanum für Pflanzflächen herstellen</t>
  </si>
  <si>
    <t>Mulchen 5-8 cm</t>
  </si>
  <si>
    <t>Lieferung von Solitärgehölzen: Amelanchier lamarckii, 125-150</t>
  </si>
  <si>
    <t>Lieferung von Gehölzen: Cornus alba `Sibirica`, 60-100</t>
  </si>
  <si>
    <t>Lieferung von Bäumen: Acer platanoides, 18-20</t>
  </si>
  <si>
    <t>Bäume: Acer platanoides `Faassen`s Black`, 18-20</t>
  </si>
  <si>
    <t>Bäume: Tilia cordata, 18-20</t>
  </si>
  <si>
    <t>Solitärgehölzen: Berberis thunbergii `Atropurpurea`, 100-125</t>
  </si>
  <si>
    <t>Solitärgehölzen: Deutzia `Mont Rose`, 100-125</t>
  </si>
  <si>
    <t>Solitärgehölzen: Kolkwitzia amabilis, 100-125</t>
  </si>
  <si>
    <t>Solitärgehölzen: Malus-Hybride `Van Eseltine`, 125-150</t>
  </si>
  <si>
    <t>Solitärgehölzen: Syringa chinensis, 100-125</t>
  </si>
  <si>
    <t>Solitärgehölzen: Taxus x media `Hillii`, 100-125</t>
  </si>
  <si>
    <t>Solitärgehölzen: Viburnum lantana, 125-150</t>
  </si>
  <si>
    <t>Solitärgehölzen: Viburnum rhytidophyllum, 100-125</t>
  </si>
  <si>
    <t>Solitärgehölzen: Weigela `Eva Rathke`, 100-125</t>
  </si>
  <si>
    <t>Gehölzen: Cotoneaster salic. var. floccosus, 80-100</t>
  </si>
  <si>
    <t>Gehölzen: Deutzia gracilis, 30-40</t>
  </si>
  <si>
    <t>Gehölzen: Forsythia intermedia `Spectabilis`, 60-100</t>
  </si>
  <si>
    <t>Gehölzen: Ligustrum vulgare `Lodense`, 30-40</t>
  </si>
  <si>
    <t>Gehölzen: Prunus laur. `Otto Luyken`, 40-50</t>
  </si>
  <si>
    <t>Gehölzen: Pyracantha `Red Column`, 60-80</t>
  </si>
  <si>
    <t>Gehölzen: Ribes sang. `Atrorubens`, 60-100</t>
  </si>
  <si>
    <t>Gehölzen: Rosa glauca, 60-100</t>
  </si>
  <si>
    <t>Gehölzen: Spiraea thunbergii, 40-60</t>
  </si>
  <si>
    <t>Kleingehölzen: Cotoneaster dammeri `Eichholz`, 20-30</t>
  </si>
  <si>
    <t>Kleingehölzen: Hedera helix, 30-40</t>
  </si>
  <si>
    <t>Kleingehölzen: Lonicera nitida `Maigrün`, 20-30</t>
  </si>
  <si>
    <t>Kleingehölzen: Mahonia aquifolium, 30-40</t>
  </si>
  <si>
    <t>Kleingehölzen: Pachysandra terminalis, 30-40</t>
  </si>
  <si>
    <t>Kleingehölzen: Potentilla fruticosa `Goldteppich`, 30-40</t>
  </si>
  <si>
    <t>Kleingehölzen: Potentilla fruticosa `Red Ace`, 30-40</t>
  </si>
  <si>
    <t>Kleingehölzen: Pyracantha `Red Cushion`, 30-40</t>
  </si>
  <si>
    <t>Kleingehölzen: Rosa `Heidekönigin`</t>
  </si>
  <si>
    <t>Kleingehölzen: Spiraea bumalda `Dart´s Red`, 30-40</t>
  </si>
  <si>
    <t>Kleingehölzen: Spiraea japonica `Little Princess`, 20-30</t>
  </si>
  <si>
    <t>Kleingehölzen: Symphoricarpos x chen. `Hancock`, 40-60</t>
  </si>
  <si>
    <t>Kleingehölzen: Vinca minor</t>
  </si>
  <si>
    <t>Lieferung von Stauden: Geranium x cantabrigiense `Biokovo`</t>
  </si>
  <si>
    <t>Feinplanum für Rasenfläche herstellen</t>
  </si>
  <si>
    <t>Bordstein aus Beton aufnehmen</t>
  </si>
  <si>
    <t>Bordstein aus Beton (Tiefbord) liefern</t>
  </si>
  <si>
    <t>Betonsteinpflaster liefern</t>
  </si>
  <si>
    <t>Anschluss für Pflasterdecke</t>
  </si>
  <si>
    <t>Bordstein aus Beton umverlegen</t>
  </si>
  <si>
    <t>Radlader einschl. Fahrer</t>
  </si>
  <si>
    <t>LKW-Kipper einschl. Fahrer, 5-7,5 t</t>
  </si>
  <si>
    <t>LKW-Kipper einschl. Fahrer, 3,5-5 t</t>
  </si>
  <si>
    <t>Kleintransporter einschl. Fahrer</t>
  </si>
  <si>
    <t>Hydraulikbagger einschl. Fahrer, mobil</t>
  </si>
  <si>
    <t>Hydraulikbagger einschl. Fahrer bis 3,5 t</t>
  </si>
  <si>
    <t>Hydraulikbagger einschl. Fahrer bis 2,5 t</t>
  </si>
  <si>
    <t>Hydraulikbagger einschl. Fahrer bis 1,5 t</t>
  </si>
  <si>
    <t>Rasenmahd auf Abrissflächen</t>
  </si>
  <si>
    <t>Kletterpflanzen Rückschnitt bis 30 m</t>
  </si>
  <si>
    <t>Baumstubben entfernen durch Ausfräsen 20-50 cm</t>
  </si>
  <si>
    <t>Baumstubben entfernen durch Ausfräsen 50-80 cm</t>
  </si>
  <si>
    <t>Baumstubben entfernen durch Ausfräsen 80-120 cm</t>
  </si>
  <si>
    <t>Fallschutzbelag aus Kies liefern und einbauen</t>
  </si>
  <si>
    <t>Lieferung von Bodendeckern und Kleingehölzen: Cornus canadensis, 15-20</t>
  </si>
  <si>
    <t>Kleingehölzen: Rosa `Kent`</t>
  </si>
  <si>
    <t>Bordstein aus Beton (Rasenbord/-kante) liefern</t>
  </si>
  <si>
    <t>Eventual: Wässern der Pflanzung (Bestand)</t>
  </si>
  <si>
    <t>Kalkulation Grünpflege Los 3</t>
  </si>
  <si>
    <t>Kalkulation Grünpflege Los 4</t>
  </si>
  <si>
    <t>Werbener Straße 3
03046 Cottbus</t>
  </si>
  <si>
    <t>Lohn-kosten p. Einheit 
In €</t>
  </si>
  <si>
    <t>Material-kosten p. Einheit
In €</t>
  </si>
  <si>
    <t>3.30 Material, Maschinen, Geräte</t>
  </si>
  <si>
    <t>Summe:</t>
  </si>
  <si>
    <t>Kosten-auf-teilung</t>
  </si>
  <si>
    <t>Rasenmahd: Mähen von Gebrauchsrasen</t>
  </si>
  <si>
    <t>Verjüngungsschnitt bis 200 cm</t>
  </si>
  <si>
    <t>Verjüngungsschnitt 200-300 cm</t>
  </si>
  <si>
    <t>Verjüngungsschnitt 300-400 cm</t>
  </si>
  <si>
    <t>Auslichtungs- und Erhaltungsschnitt bis 200 cm</t>
  </si>
  <si>
    <t>Auslichtungs- und Erhaltungsschnitt 200-300 cm</t>
  </si>
  <si>
    <t>Auslichtungs- und Erhaltungsschnitt 300-400 cm</t>
  </si>
  <si>
    <t>10.69</t>
  </si>
  <si>
    <t>10.68</t>
  </si>
  <si>
    <t>11.7</t>
  </si>
  <si>
    <t>Eventual zu Pos. 5.1 bis 5.4: Zulage Havarieeinsatz bis 4 Std.</t>
  </si>
  <si>
    <t>Eventual zu Pos. 5.1 bis 5.4: Zulage Havarieeinsatz 4 bis 8 Std.</t>
  </si>
  <si>
    <t>Lichtraumprofilschnitt bis 15 cm</t>
  </si>
  <si>
    <t>Lichtraumprofilschnitt 15-30 cm</t>
  </si>
  <si>
    <t>Lichtraumprofilschnitt 30-60 cm</t>
  </si>
  <si>
    <t>Kronenpflege 15-30 cm</t>
  </si>
  <si>
    <t>Kronenpflege 30-60 cm</t>
  </si>
  <si>
    <t>Kronenpflege 60-80 cm</t>
  </si>
  <si>
    <t>Eventual zu Pos. 4.1 ff.: Zulage Havarieeinsatz bis 4 Std.</t>
  </si>
  <si>
    <t>Eventual zu Pos. 4.1 ff.: Zulage Havarieeinsatz 4 bis 8 Std.</t>
  </si>
  <si>
    <t>Eventual zu Pos. 4.1 ff.: Zulage Klettereinsatz</t>
  </si>
  <si>
    <t>4.21</t>
  </si>
  <si>
    <t>Bäume schneiden: Nachbehandlung, 15 bis 30 cm</t>
  </si>
  <si>
    <t>4.22</t>
  </si>
  <si>
    <t>4.23</t>
  </si>
  <si>
    <t>Bäume schneiden: Nachbehandlung, 30 bis 60 cm</t>
  </si>
  <si>
    <t>Bäume schneiden: Nachbehandlung, 60 bis 80 cm</t>
  </si>
  <si>
    <t>Gehölzfläche abräumen</t>
  </si>
  <si>
    <t>Stammschutzanstrich</t>
  </si>
  <si>
    <t>separat pro Einzelposition anzugeben</t>
  </si>
  <si>
    <t>davon Lohn-kosten</t>
  </si>
  <si>
    <t>davon Material-kosten</t>
  </si>
  <si>
    <t>Kalkulation Grünpflege Los 5/2</t>
  </si>
  <si>
    <t>Rasenmahd</t>
  </si>
  <si>
    <t>Rasenmahd Abrißflächen 2 AG</t>
  </si>
  <si>
    <t>Eventual: Zusätzliche Rasenmahd Abrißflächen</t>
  </si>
  <si>
    <t>Auslichtungsschnitt bis 200 cm</t>
  </si>
  <si>
    <t>Auslichtungsschnitt 200-300 cm</t>
  </si>
  <si>
    <t>Auslichtungsschnitt 300-400 cm</t>
  </si>
  <si>
    <t>Kletterpflanzen, 5-30 m</t>
  </si>
  <si>
    <t>Stamm- und Stockaustriebe entfernen</t>
  </si>
  <si>
    <t>Eventual: Zulage Havarieeinsatz bis 4 Std.</t>
  </si>
  <si>
    <t>Eventual: Zulage Havarieeinsatz 4 bis 8 Std.</t>
  </si>
  <si>
    <t>Eventual: Zulage Klettereinsatz</t>
  </si>
  <si>
    <t>Ausfräsen 20-50 cm</t>
  </si>
  <si>
    <t>Ausfräsen 50-80 cm</t>
  </si>
  <si>
    <t>Ausfräsen 80-120 cm</t>
  </si>
  <si>
    <t>Laub aus Pflanzflächen</t>
  </si>
  <si>
    <t>Laub von Rasenflächen</t>
  </si>
  <si>
    <t>Eventual: Laub aus Pflanzflächen</t>
  </si>
  <si>
    <t>Eventual: Laub von Rasenflächen</t>
  </si>
  <si>
    <t>Fallschutzkies einbauen</t>
  </si>
  <si>
    <t>Findlinge liefern 40-60 cm</t>
  </si>
  <si>
    <t>Findlinge liefern 60-80 cm</t>
  </si>
  <si>
    <t>Boden lockern</t>
  </si>
  <si>
    <t>Feinplanum für Pflanzflächen</t>
  </si>
  <si>
    <t>Mulchen</t>
  </si>
  <si>
    <t>Bäume liefern: Acer platanoides, 18-20</t>
  </si>
  <si>
    <t>Acer platanoides `Faassen`s Black`, 18-20</t>
  </si>
  <si>
    <t>Tilia cordata, 18-20</t>
  </si>
  <si>
    <t>Lieferung von Solitärgehölzen: Amelanchier lamarckii</t>
  </si>
  <si>
    <t>Berberis thunbergii `Atropurpurea`</t>
  </si>
  <si>
    <t>Deutzia `Mont Rose`</t>
  </si>
  <si>
    <t>Kolkwitzia amabilis, 100-125</t>
  </si>
  <si>
    <t>Malus-Hybride `Van Eseltine`, 125-150</t>
  </si>
  <si>
    <t>Syringa chinensis, 100-125</t>
  </si>
  <si>
    <t>Taxus media `Hillii`</t>
  </si>
  <si>
    <t>Viburnum lantana, 125-150</t>
  </si>
  <si>
    <t>Viburnum rhytidophyllum, 100-125</t>
  </si>
  <si>
    <t>Weigela `Eva Rathke`, 100-125</t>
  </si>
  <si>
    <t>Lieferung von Gehölzen: Cornus alba `Sibirica`</t>
  </si>
  <si>
    <t>Cotoneaster salic. var. floccosus</t>
  </si>
  <si>
    <t>Deutzia gracilis</t>
  </si>
  <si>
    <t>Forsythia intermedia `Spectabilis`</t>
  </si>
  <si>
    <t>Ligustrum vulgare `Lodense`</t>
  </si>
  <si>
    <t>Prunus laurocerasus `Otto Luyken`</t>
  </si>
  <si>
    <t>Pyracantha `Red Column`, 60-80</t>
  </si>
  <si>
    <t>Ribes sang. `Atrorubens`</t>
  </si>
  <si>
    <t>Rosa glauca</t>
  </si>
  <si>
    <t>Spiraea thunbergii</t>
  </si>
  <si>
    <t>Lieferung von Kleingehölzen: Cornus canadensis</t>
  </si>
  <si>
    <t>Cotoneaster dammeri `Eichholz`</t>
  </si>
  <si>
    <t>Hedera helix</t>
  </si>
  <si>
    <t>Lonicera nitida `Maigrün`</t>
  </si>
  <si>
    <t>Mahonia aquifolium</t>
  </si>
  <si>
    <t>Pachysandra terminalis</t>
  </si>
  <si>
    <t>Potentilla fruticosa `Goldteppich`</t>
  </si>
  <si>
    <t>Potentilla fruticosa `Red Ace`</t>
  </si>
  <si>
    <t>Pyracantha `Red Cushion`</t>
  </si>
  <si>
    <t>Rosa `Heidekönigin`</t>
  </si>
  <si>
    <t>Rosa `Kent</t>
  </si>
  <si>
    <t>Spiraea bumalda `Dart´s Red`</t>
  </si>
  <si>
    <t>Spiraea japonica `Little Princess`</t>
  </si>
  <si>
    <t xml:space="preserve">Symphoricarpos x chen. `Hancock` </t>
  </si>
  <si>
    <t>Vinca minor</t>
  </si>
  <si>
    <t>Lieferung von Stauden: Geranium</t>
  </si>
  <si>
    <t>Feinplanum Rasenfläche</t>
  </si>
  <si>
    <t>Bordstein aufnehmen</t>
  </si>
  <si>
    <t>Bordstein (Tiefbord) liefern</t>
  </si>
  <si>
    <t>Bordstein (Rasenbord) liefern</t>
  </si>
  <si>
    <t>Pflaster liefern</t>
  </si>
  <si>
    <t>Anschluss Pflasterdecke</t>
  </si>
  <si>
    <t>Bordstein umverlegen</t>
  </si>
  <si>
    <t>Radlader</t>
  </si>
  <si>
    <t>Hydraulikbagger bis 1,5 t</t>
  </si>
  <si>
    <t>Hydraulikbagger bis 2,5 t</t>
  </si>
  <si>
    <t>Hydraulikbagger bis 3,5 t</t>
  </si>
  <si>
    <t>Hydraulikbagger mobil</t>
  </si>
  <si>
    <t>Kleintransporter</t>
  </si>
  <si>
    <t>LKW-Kipper 3,5-5 t</t>
  </si>
  <si>
    <t>LKW-Kipper 5-7,5 t</t>
  </si>
  <si>
    <t xml:space="preserve">GWC </t>
  </si>
  <si>
    <t>Gärtnerische Jahrespflege und Reparaturleistungen ab 2027</t>
  </si>
  <si>
    <t>Mengen für Ausschreibung</t>
  </si>
  <si>
    <t>Pos.</t>
  </si>
  <si>
    <t>Leistung</t>
  </si>
  <si>
    <t>AG</t>
  </si>
  <si>
    <t>Einheit</t>
  </si>
  <si>
    <t>Los 1</t>
  </si>
  <si>
    <t>Los 3</t>
  </si>
  <si>
    <t>Los 4</t>
  </si>
  <si>
    <t>Los 5/2</t>
  </si>
  <si>
    <t>Gehölzrand bis 100 cm</t>
  </si>
  <si>
    <t>Gehölzrand 100-300 cm</t>
  </si>
  <si>
    <t>Formhecke 50-100 cm</t>
  </si>
  <si>
    <t>Formhecke 100-200 cm</t>
  </si>
  <si>
    <t>Bodendeckende Bepflanzung</t>
  </si>
  <si>
    <t>Auf-Stock-setzen bis 200 cm</t>
  </si>
  <si>
    <t>Auf-Stock-setzen 200-300 cm</t>
  </si>
  <si>
    <t>Auf-Stock-setzen 300-400 cm</t>
  </si>
  <si>
    <t>Eventual: Entsorgung org. Material</t>
  </si>
  <si>
    <t xml:space="preserve">Freistellung Fassade 15-30 cm </t>
  </si>
  <si>
    <t xml:space="preserve">Spielsand einbauen </t>
  </si>
  <si>
    <r>
      <t xml:space="preserve">Gehölze pflanzen </t>
    </r>
    <r>
      <rPr>
        <sz val="11"/>
        <color rgb="FFC00000"/>
        <rFont val="Calibri"/>
        <family val="2"/>
      </rPr>
      <t>bis 125 cm</t>
    </r>
  </si>
  <si>
    <t>h</t>
  </si>
  <si>
    <t>Lose 1, 3, 4 und 5/2</t>
  </si>
  <si>
    <t>Kostenaufteilung</t>
  </si>
  <si>
    <t>Nord</t>
  </si>
  <si>
    <t>Sandow / Ost</t>
  </si>
  <si>
    <t>Ströbitz/Südstadt</t>
  </si>
  <si>
    <t>Spremberger Vorstadt</t>
  </si>
  <si>
    <t xml:space="preserve">umlagefähig = U,
nicht umlagefähig NU
</t>
  </si>
  <si>
    <t>Ausschreibungs- und Leistungsverzeichnis über
Gärtnerische Jahrespflege und Reparaturleistungen ab 2027</t>
  </si>
  <si>
    <t>Erziehungs- und Aufbauschnitt bis 15 cm</t>
  </si>
  <si>
    <t>Preisblatt Grünpflege Gesamt</t>
  </si>
  <si>
    <t>19 % USt.</t>
  </si>
  <si>
    <t>Lose:</t>
  </si>
  <si>
    <r>
      <t xml:space="preserve">Los 1 
</t>
    </r>
    <r>
      <rPr>
        <b/>
        <sz val="11"/>
        <rFont val="Arial"/>
        <family val="2"/>
      </rPr>
      <t>Nord</t>
    </r>
  </si>
  <si>
    <r>
      <t xml:space="preserve">Los 3 
</t>
    </r>
    <r>
      <rPr>
        <b/>
        <sz val="11"/>
        <rFont val="Arial"/>
        <family val="2"/>
      </rPr>
      <t>Sandow / Ost</t>
    </r>
  </si>
  <si>
    <r>
      <t xml:space="preserve">Los 4 
</t>
    </r>
    <r>
      <rPr>
        <b/>
        <sz val="11"/>
        <rFont val="Arial"/>
        <family val="2"/>
      </rPr>
      <t>Ströbitz / Südstadt</t>
    </r>
  </si>
  <si>
    <r>
      <t xml:space="preserve">Los 5.2 
</t>
    </r>
    <r>
      <rPr>
        <b/>
        <sz val="11"/>
        <rFont val="Arial"/>
        <family val="2"/>
      </rPr>
      <t>Spremberger Vorstadt</t>
    </r>
  </si>
  <si>
    <t>Kalkulation Grünpflege Los 1 Nord</t>
  </si>
  <si>
    <t>Preisblatt Grünpflege Los 5/2 Spremberger Vorstadt</t>
  </si>
  <si>
    <t>Preisblatt Grünpflege Los 3 Sandow Ost</t>
  </si>
  <si>
    <t>Preisblatt Grünpflege Los 4 Ströbitz / Südstadt</t>
  </si>
  <si>
    <t>Preisblatt Grünpflege Los 1 Nord</t>
  </si>
  <si>
    <t>Stundenverrechnungs-satz Werktag Tag</t>
  </si>
  <si>
    <t>Hinweise zum Ausfüllen der Datei</t>
  </si>
  <si>
    <t>1. Allgemeine Grundsätze</t>
  </si>
  <si>
    <r>
      <t xml:space="preserve">Die Datei dient der </t>
    </r>
    <r>
      <rPr>
        <b/>
        <sz val="10"/>
        <rFont val="Arial"/>
      </rPr>
      <t>vollständigen und nachvollziehbaren Angebotskalkulation</t>
    </r>
    <r>
      <rPr>
        <sz val="10"/>
        <rFont val="Arial"/>
      </rPr>
      <t>.</t>
    </r>
  </si>
  <si>
    <r>
      <t xml:space="preserve">Unvollständige oder fehlerhafte Angaben können zur </t>
    </r>
    <r>
      <rPr>
        <b/>
        <sz val="10"/>
        <rFont val="Arial"/>
      </rPr>
      <t>Nichtwertung des Angebots</t>
    </r>
    <r>
      <rPr>
        <sz val="10"/>
        <rFont val="Arial"/>
      </rPr>
      <t xml:space="preserve"> führen.</t>
    </r>
  </si>
  <si>
    <t>Alle übrigen Felder enthalten festgelegte Werte, Formeln oder Verknüpfungen und dürfen nicht verändert werden.</t>
  </si>
  <si>
    <r>
      <t xml:space="preserve">Bitte tragen Sie Werte </t>
    </r>
    <r>
      <rPr>
        <b/>
        <sz val="10"/>
        <rFont val="Arial"/>
      </rPr>
      <t>ausschließlich in die hellgelb markierten Felder</t>
    </r>
    <r>
      <rPr>
        <sz val="10"/>
        <rFont val="Arial"/>
      </rPr>
      <t xml:space="preserve"> ein:</t>
    </r>
  </si>
  <si>
    <t>2. Aufbau der Datei (Überblick)</t>
  </si>
  <si>
    <t>Tabellenblatt</t>
  </si>
  <si>
    <t>Inhalt</t>
  </si>
  <si>
    <t>Basisinformation</t>
  </si>
  <si>
    <t>Allgemeine Angaben zum Bieter</t>
  </si>
  <si>
    <t>Preisblatt Gesamt</t>
  </si>
  <si>
    <t>Preisblatt Los 1 / 3 / 4 / 5_2</t>
  </si>
  <si>
    <t>Angebotswerte je Los</t>
  </si>
  <si>
    <t>Kalk Grünpflege Los …</t>
  </si>
  <si>
    <t>Detaillierte Kalkulation je Los</t>
  </si>
  <si>
    <t>Übersicht Stundensätze</t>
  </si>
  <si>
    <t>Daten alle Lose</t>
  </si>
  <si>
    <t>Hintergrunddaten (nicht bearbeiten)</t>
  </si>
  <si>
    <t>Kalkulation Ihrer Stundenverrechnungssätze</t>
  </si>
  <si>
    <t>Darstellung aller Stundensätze, Verlinkt zu den Tabellen "SVS…"</t>
  </si>
  <si>
    <t>Zur Eingabe von Lohn, lohngebundenen und nicht -lohngebundenen Kosten</t>
  </si>
  <si>
    <t>Zusammenfassung Preise aller Lose</t>
  </si>
  <si>
    <t>2. „Kalk Grünpflege Los …“</t>
  </si>
  <si>
    <r>
      <t xml:space="preserve">die </t>
    </r>
    <r>
      <rPr>
        <b/>
        <sz val="10"/>
        <rFont val="Arial"/>
      </rPr>
      <t>Preisblätter je Los</t>
    </r>
  </si>
  <si>
    <r>
      <t xml:space="preserve">sowie in das </t>
    </r>
    <r>
      <rPr>
        <b/>
        <sz val="10"/>
        <rFont val="Arial"/>
      </rPr>
      <t>Preisblatt Gesamt</t>
    </r>
  </si>
  <si>
    <t>3. Zentrale Logik der Datei</t>
  </si>
  <si>
    <t>1. „SVS...“</t>
  </si>
  <si>
    <r>
      <t xml:space="preserve">die </t>
    </r>
    <r>
      <rPr>
        <b/>
        <sz val="10"/>
        <rFont val="Arial"/>
        <family val="2"/>
      </rPr>
      <t>Übersicht Stundensätze</t>
    </r>
  </si>
  <si>
    <t>Einzutragen sind:</t>
  </si>
  <si>
    <r>
      <t xml:space="preserve">Sie </t>
    </r>
    <r>
      <rPr>
        <b/>
        <sz val="10"/>
        <rFont val="Arial"/>
        <family val="2"/>
      </rPr>
      <t>müssen nicht alle Blätter ausfüllen</t>
    </r>
    <r>
      <rPr>
        <sz val="10"/>
        <rFont val="Arial"/>
        <family val="2"/>
      </rPr>
      <t>, sondern nur diejenigen, die auf Ihre geplanten Mitarbeiter zutreffen</t>
    </r>
  </si>
  <si>
    <t>4. Ausfüllen der Tabellen „SVS...“</t>
  </si>
  <si>
    <t>5. Ausfüllen der Tabellen „Kalk...“</t>
  </si>
  <si>
    <r>
      <t xml:space="preserve">Sie </t>
    </r>
    <r>
      <rPr>
        <b/>
        <sz val="10"/>
        <rFont val="Arial"/>
        <family val="2"/>
      </rPr>
      <t>müssen nicht alle Blätter ausfüllen</t>
    </r>
    <r>
      <rPr>
        <sz val="10"/>
        <rFont val="Arial"/>
        <family val="2"/>
      </rPr>
      <t xml:space="preserve">, sondern nur für diejenigen Lose, die Sie </t>
    </r>
    <r>
      <rPr>
        <b/>
        <sz val="10"/>
        <rFont val="Arial"/>
        <family val="2"/>
      </rPr>
      <t>abgeben</t>
    </r>
    <r>
      <rPr>
        <sz val="10"/>
        <rFont val="Arial"/>
        <family val="2"/>
      </rPr>
      <t xml:space="preserve"> möchten.</t>
    </r>
  </si>
  <si>
    <t>Einzutragen sind hier:</t>
  </si>
  <si>
    <r>
      <t xml:space="preserve">Sie tragen bei einer Position mit der Einheit m² die Zahl </t>
    </r>
    <r>
      <rPr>
        <b/>
        <sz val="10"/>
        <color theme="1"/>
        <rFont val="Arial"/>
        <family val="2"/>
      </rPr>
      <t>400</t>
    </r>
    <r>
      <rPr>
        <sz val="10"/>
        <color theme="1"/>
        <rFont val="Arial"/>
        <family val="2"/>
      </rPr>
      <t xml:space="preserve"> ein (dies bedeutet, Sie schaffen in einer Stunde 400 m² zu bearbeiten)</t>
    </r>
  </si>
  <si>
    <t>Sie tragen bei einer Position, in der die Einheit "m²" ist, einen Preis pro m² ein, Sie nehmen hierzu die Materialkosten insgesamt und teilen diese durch die angegebenen Gesamt-m², um dann den Preis pro Einheit zu erhalten. Es sind z.B. 500 m² zu bearbeiten, Sie berechnen Materialkosten von insgesamt 50 €, dann rechnen Sie 50/500 = 0,10 € und tragen 0,10 ein.</t>
  </si>
  <si>
    <r>
      <t xml:space="preserve">Hier berechnen sich dann </t>
    </r>
    <r>
      <rPr>
        <b/>
        <sz val="10"/>
        <rFont val="Arial"/>
        <family val="2"/>
      </rPr>
      <t>Ihre Preise pro Los, wenn Sie alle gelben Felder ausgefüllt</t>
    </r>
    <r>
      <rPr>
        <sz val="10"/>
        <rFont val="Arial"/>
        <family val="2"/>
      </rPr>
      <t xml:space="preserve"> haben.</t>
    </r>
  </si>
  <si>
    <t>Diese Werte fließen automatisch ein in:</t>
  </si>
  <si>
    <r>
      <rPr>
        <b/>
        <sz val="11"/>
        <rFont val="Arial"/>
        <family val="2"/>
      </rPr>
      <t>Positionen 1-12</t>
    </r>
    <r>
      <rPr>
        <sz val="11"/>
        <rFont val="Arial"/>
        <family val="2"/>
      </rPr>
      <t xml:space="preserve"> (Zeilen 10-213):</t>
    </r>
  </si>
  <si>
    <r>
      <rPr>
        <b/>
        <sz val="11"/>
        <rFont val="Arial"/>
        <family val="2"/>
      </rPr>
      <t xml:space="preserve">Position 13 </t>
    </r>
    <r>
      <rPr>
        <sz val="11"/>
        <rFont val="Arial"/>
        <family val="2"/>
      </rPr>
      <t>(Zeilen 217-226):</t>
    </r>
  </si>
  <si>
    <r>
      <t xml:space="preserve">Der SVS pro Blatt errechnet sich dann automatisch und wird in die </t>
    </r>
    <r>
      <rPr>
        <b/>
        <sz val="11"/>
        <color theme="1"/>
        <rFont val="Calibri"/>
        <family val="2"/>
        <scheme val="minor"/>
      </rPr>
      <t>"Übersicht…"</t>
    </r>
    <r>
      <rPr>
        <sz val="11"/>
        <color theme="1"/>
        <rFont val="Calibri"/>
        <family val="2"/>
        <scheme val="minor"/>
      </rPr>
      <t xml:space="preserve"> übertragen</t>
    </r>
  </si>
  <si>
    <t>Stundenlöhne je Mitarbeitergruppe gemäß Tarif in €</t>
  </si>
  <si>
    <t>Lohngebundene Kosten in %</t>
  </si>
  <si>
    <t>Auftragsbezogene Kosten in %</t>
  </si>
  <si>
    <t>Unternehmensbezogene Kosten (Overhead) in %</t>
  </si>
  <si>
    <t>Gewerbesteuer (Gewerbeertragssteuer) in %</t>
  </si>
  <si>
    <t>Wagnis und Gewinn in %</t>
  </si>
  <si>
    <r>
      <rPr>
        <b/>
        <sz val="10"/>
        <rFont val="Arial"/>
        <family val="2"/>
      </rPr>
      <t>"Leistungswert in Einheit/Std."</t>
    </r>
    <r>
      <rPr>
        <sz val="10"/>
        <rFont val="Arial"/>
        <family val="2"/>
      </rPr>
      <t>: Tragen Sie hier, je nach Einheit, ein, wie viele m²/lfm/Stück Ihre Mitarbeiter in einer Stunde schaffen. Zu befüllen sind auch hier wieder nur die gelben Felder, bei grauen Feldern nichts eintragen. Bitte hier jeweils nur eine Zahl und keine Einheit (Buchstaben) eintragen.</t>
    </r>
  </si>
  <si>
    <r>
      <rPr>
        <b/>
        <sz val="10"/>
        <rFont val="Arial"/>
        <family val="2"/>
      </rPr>
      <t>"Lohnkosten p. Einheit in €"</t>
    </r>
    <r>
      <rPr>
        <sz val="10"/>
        <rFont val="Arial"/>
        <family val="2"/>
      </rPr>
      <t>: in denjenigen Positionen, wo diese einzugeben sind (gelbe Felder), tragen Sie bitte Ihre Lohnkosten inkl. aller Lohnfolgekosten und aller Zuschläge die in Ihrem Stundensatz enthalten sind aber ohne Materialkosten pro Einheit (also pro m², lfm oder pro Stück) ein. Nehmen Sie hierzu den Stundenverrechungssatz, den der Mitarbeiter für diesen Arbeitsgang erhält, und beziehen diesen auf die jeweilige Einheit.</t>
    </r>
  </si>
  <si>
    <r>
      <rPr>
        <b/>
        <sz val="10"/>
        <rFont val="Arial"/>
        <family val="2"/>
      </rPr>
      <t>Spalte H</t>
    </r>
    <r>
      <rPr>
        <sz val="10"/>
        <rFont val="Arial"/>
        <family val="2"/>
      </rPr>
      <t>: ab hier bitte Stundenpreise angeben, KEINE Codes. Tragen Sie also hier die Stundenpreise inkl. Materialkosten ein und teilen Sie diese in den Spalten I und J in Lohnkosten und Materialkosten auf (Außer in 13.1 und 13.2: Hier keine Materialkosten eintragen)</t>
    </r>
  </si>
  <si>
    <r>
      <t xml:space="preserve">Beispiele </t>
    </r>
    <r>
      <rPr>
        <sz val="11"/>
        <rFont val="Arial"/>
        <family val="2"/>
      </rPr>
      <t>(wichtig: angegebene Zahlen sind</t>
    </r>
    <r>
      <rPr>
        <u/>
        <sz val="11"/>
        <rFont val="Arial"/>
        <family val="2"/>
      </rPr>
      <t xml:space="preserve"> rein fiktiv</t>
    </r>
    <r>
      <rPr>
        <sz val="11"/>
        <rFont val="Arial"/>
        <family val="2"/>
      </rPr>
      <t xml:space="preserve"> und sollen nur die Rechenbeispiele veranschaulichen!):</t>
    </r>
  </si>
  <si>
    <t>(Zelle F6 bitte nicht verändern)</t>
  </si>
  <si>
    <t>Hinweis: Es sind nur die gelben Zellen auszufüllen.</t>
  </si>
  <si>
    <t>Ihre Eingaben erfolgen hauptsächlich (aber nicht nur) in zwei Bereichen:</t>
  </si>
  <si>
    <r>
      <t xml:space="preserve">Hier hinterlegen Sie Ihre </t>
    </r>
    <r>
      <rPr>
        <b/>
        <sz val="10"/>
        <rFont val="Arial"/>
        <family val="2"/>
      </rPr>
      <t>Löhn</t>
    </r>
    <r>
      <rPr>
        <sz val="10"/>
        <rFont val="Arial"/>
        <family val="2"/>
      </rPr>
      <t xml:space="preserve">e und </t>
    </r>
    <r>
      <rPr>
        <b/>
        <sz val="10"/>
        <rFont val="Arial"/>
      </rPr>
      <t>Lohnzuschläge zur Berechnung der Stundenverrechnungssätze</t>
    </r>
  </si>
  <si>
    <r>
      <rPr>
        <b/>
        <sz val="10"/>
        <rFont val="Arial"/>
        <family val="2"/>
      </rPr>
      <t>"SVS-Code"</t>
    </r>
    <r>
      <rPr>
        <sz val="10"/>
        <rFont val="Arial"/>
        <family val="2"/>
      </rPr>
      <t xml:space="preserve">: Wählen Sie für die jeweilige Zeile aus, welcher Mitarbeiter-Typ in der Regel die dargestellte Arbeit verrichtet. Suchen Sie sich dann in der Tabelle "Übersicht Stundensätze" in Spalte A das passende Kürzel (Code) und tragen es ein. Zu befüllen sind auch hier wieder nur die gelben Felder, bei grauen Feldern nichts eintragen. </t>
    </r>
  </si>
  <si>
    <r>
      <rPr>
        <b/>
        <sz val="10"/>
        <rFont val="Arial"/>
        <family val="2"/>
      </rPr>
      <t>"Materialkosten p. Einheit in €"</t>
    </r>
    <r>
      <rPr>
        <sz val="10"/>
        <rFont val="Arial"/>
        <family val="2"/>
      </rPr>
      <t>: Hier tragen Sie ein, wie hoch die Kosten für Material pro Einheit im jeweiligen Arbeitsgang sind. Beachten Sie, dass sie hier nicht die Gesamtkosten für den Arbeitsgang eingeben sollen, sondern die anteiligen Kosten pro Einheit, also pro m², laufendem Meter oder Stück. Naturgemäß ergeben sich hier bei den Angaben zu m² und laufendem Meter sehr kleine Beträge, die sich aber dann insgesamt mit der Anzahl pro Einheit hochrechnen.</t>
    </r>
  </si>
  <si>
    <t>Sie tragen bei einer Position, die durch Gärtner gemacht wird, das Kürzel G2 ein, bei einer Position, in der Arbeiter tätig sind, das Kürzel A1, usw.</t>
  </si>
  <si>
    <t>Sie gehen von einem SVS von 30 € (keine Orientierungn nur Rechenbeispiel!) aus. Sie benötigen für eine der betroffenen Positionen z.B. 2 Stunden pro Einheit (Baum, etc.). Dann tragen Sie bitte als Lohnkosten 2 x 30 € = 60 in die betreffende Zelle ein</t>
  </si>
  <si>
    <t>Preis für 2 Jahre netto</t>
  </si>
  <si>
    <t>Preise pro Los in € pro Jahr</t>
  </si>
  <si>
    <t>Preise pro Los in € für 2 Jahre</t>
  </si>
  <si>
    <t>Weitere Hinweise: siehe Tabellenblatt "Hinweise z. Ausfüllen d. Datei" und Datei "Informationen und Leistungsbeschreibung"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</si>
</sst>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quot;_-;\-* #,##0.00\ &quot;€&quot;_-;_-* &quot;-&quot;??\ &quot;€&quot;_-;_-@_-"/>
    <numFmt numFmtId="164" formatCode="_-* #,##0.00\ _€_-;\-* #,##0.00\ _€_-;_-* &quot;-&quot;??\ _€_-;_-@_-"/>
    <numFmt numFmtId="165" formatCode="#,##0.00\ &quot;€&quot;"/>
    <numFmt numFmtId="166" formatCode="&quot;$&quot;#,##0_);\(&quot;$&quot;#,##0\)"/>
    <numFmt numFmtId="167" formatCode="_-* #,##0.00\ _E_U_R_-;\-* #,##0.00\ _E_U_R_-;_-* &quot;-&quot;??\ _E_U_R_-;_-@_-"/>
    <numFmt numFmtId="168" formatCode="_-* #,##0.00\ [$€-1]_-;\-* #,##0.00\ [$€-1]_-;_-* &quot;-&quot;??\ [$€-1]_-"/>
    <numFmt numFmtId="169" formatCode="_-* #,##0\ _F_-;\-* #,##0\ _F_-;_-* &quot;-&quot;\ _F_-;_-@_-"/>
    <numFmt numFmtId="170" formatCode="_-* #,##0.00\ _F_-;\-* #,##0.00\ _F_-;_-* &quot;-&quot;??\ _F_-;_-@_-"/>
    <numFmt numFmtId="171" formatCode="#,##0.000000"/>
    <numFmt numFmtId="172" formatCode="0.00&quot; m²&quot;"/>
    <numFmt numFmtId="173" formatCode="#,##0.00&quot; m²&quot;"/>
    <numFmt numFmtId="174" formatCode="0.000%"/>
    <numFmt numFmtId="175" formatCode="_-* #,##0.00\ [$€]_-;\-* #,##0.00\ [$€]_-;_-* &quot;-&quot;??\ [$€]_-;_-@_-"/>
    <numFmt numFmtId="176" formatCode="_-* #,##0.0000\ &quot;€&quot;_-;\-* #,##0.0000\ &quot;€&quot;_-;_-* &quot;-&quot;??\ &quot;€&quot;_-;_-@_-"/>
    <numFmt numFmtId="177" formatCode="_-* #,##0.0000\ &quot;€&quot;_-;\-* #,##0.0000\ &quot;€&quot;_-;_-* &quot;-&quot;???\ &quot;€&quot;_-;_-@_-"/>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10"/>
      <color rgb="FFFF0000"/>
      <name val="Arial"/>
      <family val="2"/>
    </font>
    <font>
      <b/>
      <sz val="16"/>
      <name val="Arial"/>
      <family val="2"/>
    </font>
    <font>
      <sz val="12"/>
      <name val="Arial"/>
      <family val="2"/>
    </font>
    <font>
      <sz val="20"/>
      <name val="Arial"/>
      <family val="2"/>
    </font>
    <font>
      <sz val="11"/>
      <color indexed="8"/>
      <name val="Calibri"/>
      <family val="2"/>
    </font>
    <font>
      <sz val="11"/>
      <color indexed="9"/>
      <name val="Calibri"/>
      <family val="2"/>
    </font>
    <font>
      <b/>
      <sz val="10"/>
      <name val="MS Sans Serif"/>
      <family val="2"/>
    </font>
    <font>
      <sz val="10"/>
      <name val="MS Sans Serif"/>
      <family val="2"/>
    </font>
    <font>
      <sz val="10"/>
      <color indexed="0"/>
      <name val="MS Sans Serif"/>
      <family val="2"/>
    </font>
    <font>
      <sz val="10"/>
      <color theme="1"/>
      <name val="Arial"/>
      <family val="2"/>
    </font>
    <font>
      <b/>
      <sz val="10"/>
      <name val="Arial"/>
      <family val="2"/>
    </font>
    <font>
      <b/>
      <sz val="11"/>
      <name val="Arial"/>
      <family val="2"/>
    </font>
    <font>
      <sz val="11"/>
      <name val="Arial"/>
      <family val="2"/>
    </font>
    <font>
      <b/>
      <sz val="11"/>
      <color theme="0"/>
      <name val="Arial"/>
      <family val="2"/>
    </font>
    <font>
      <b/>
      <sz val="10"/>
      <color theme="0"/>
      <name val="Arial"/>
      <family val="2"/>
    </font>
    <font>
      <b/>
      <sz val="12"/>
      <color theme="0"/>
      <name val="Arial"/>
      <family val="2"/>
    </font>
    <font>
      <b/>
      <sz val="12"/>
      <name val="Arial"/>
      <family val="2"/>
    </font>
    <font>
      <sz val="10"/>
      <color theme="0"/>
      <name val="Arial"/>
      <family val="2"/>
    </font>
    <font>
      <sz val="12"/>
      <color theme="0"/>
      <name val="Arial"/>
      <family val="2"/>
    </font>
    <font>
      <sz val="11"/>
      <color theme="1"/>
      <name val="Arial"/>
      <family val="2"/>
    </font>
    <font>
      <b/>
      <sz val="11"/>
      <color theme="1"/>
      <name val="Arial"/>
      <family val="2"/>
    </font>
    <font>
      <b/>
      <sz val="12"/>
      <color theme="1"/>
      <name val="Arial"/>
      <family val="2"/>
    </font>
    <font>
      <b/>
      <sz val="11"/>
      <color indexed="54"/>
      <name val="Arial"/>
      <family val="2"/>
    </font>
    <font>
      <b/>
      <sz val="11"/>
      <color indexed="62"/>
      <name val="Arial"/>
      <family val="2"/>
    </font>
    <font>
      <sz val="11"/>
      <color indexed="54"/>
      <name val="Arial"/>
      <family val="2"/>
    </font>
    <font>
      <sz val="11"/>
      <color indexed="62"/>
      <name val="Arial"/>
      <family val="2"/>
    </font>
    <font>
      <sz val="10"/>
      <color indexed="62"/>
      <name val="Arial"/>
      <family val="2"/>
    </font>
    <font>
      <sz val="11"/>
      <name val="Arial"/>
      <family val="2"/>
      <charset val="204"/>
    </font>
    <font>
      <b/>
      <sz val="11"/>
      <name val="Arial"/>
      <family val="2"/>
      <charset val="204"/>
    </font>
    <font>
      <sz val="10"/>
      <color indexed="54"/>
      <name val="Arial"/>
      <family val="2"/>
    </font>
    <font>
      <b/>
      <sz val="11"/>
      <color rgb="FF002060"/>
      <name val="Arial"/>
      <family val="2"/>
    </font>
    <font>
      <b/>
      <sz val="14"/>
      <name val="Arial"/>
      <family val="2"/>
    </font>
    <font>
      <sz val="11"/>
      <color rgb="FFFF0000"/>
      <name val="Arial"/>
      <family val="2"/>
    </font>
    <font>
      <sz val="10"/>
      <name val="Arial"/>
      <family val="2"/>
    </font>
    <font>
      <sz val="8"/>
      <color rgb="FFFF0000"/>
      <name val="Arial"/>
      <family val="2"/>
    </font>
    <font>
      <sz val="9"/>
      <name val="Arial"/>
      <family val="2"/>
    </font>
    <font>
      <sz val="11"/>
      <name val="Calibri"/>
      <family val="2"/>
      <scheme val="minor"/>
    </font>
    <font>
      <i/>
      <sz val="14"/>
      <name val="Calibri"/>
      <family val="2"/>
    </font>
    <font>
      <b/>
      <sz val="11"/>
      <name val="Calibri"/>
      <family val="2"/>
    </font>
    <font>
      <i/>
      <sz val="11"/>
      <color theme="1"/>
      <name val="Calibri"/>
      <family val="2"/>
      <scheme val="minor"/>
    </font>
    <font>
      <sz val="11"/>
      <color rgb="FF00B050"/>
      <name val="Calibri"/>
      <family val="2"/>
    </font>
    <font>
      <sz val="11"/>
      <name val="Calibri"/>
      <family val="2"/>
    </font>
    <font>
      <sz val="11"/>
      <color rgb="FFC00000"/>
      <name val="Calibri"/>
      <family val="2"/>
      <scheme val="minor"/>
    </font>
    <font>
      <sz val="11"/>
      <color rgb="FF00B050"/>
      <name val="Calibri"/>
      <family val="2"/>
      <scheme val="minor"/>
    </font>
    <font>
      <sz val="11"/>
      <color rgb="FFC00000"/>
      <name val="Calibri"/>
      <family val="2"/>
    </font>
    <font>
      <sz val="11"/>
      <color rgb="FF00B0F0"/>
      <name val="Calibri"/>
      <family val="2"/>
      <scheme val="minor"/>
    </font>
    <font>
      <i/>
      <sz val="14"/>
      <color rgb="FF00B0F0"/>
      <name val="Calibri"/>
      <family val="2"/>
    </font>
    <font>
      <u/>
      <sz val="10"/>
      <name val="Arial"/>
      <family val="2"/>
    </font>
    <font>
      <b/>
      <sz val="11"/>
      <color rgb="FFFF0000"/>
      <name val="Arial"/>
      <family val="2"/>
    </font>
    <font>
      <b/>
      <sz val="11"/>
      <color theme="1"/>
      <name val="Calibri"/>
      <family val="2"/>
      <scheme val="minor"/>
    </font>
    <font>
      <b/>
      <sz val="13.5"/>
      <name val="Arial"/>
    </font>
    <font>
      <b/>
      <sz val="10"/>
      <name val="Arial"/>
    </font>
    <font>
      <b/>
      <sz val="13.5"/>
      <name val="Arial"/>
      <family val="2"/>
    </font>
    <font>
      <b/>
      <sz val="10"/>
      <color theme="1"/>
      <name val="Arial"/>
      <family val="2"/>
    </font>
    <font>
      <u/>
      <sz val="11"/>
      <name val="Arial"/>
      <family val="2"/>
    </font>
  </fonts>
  <fills count="26">
    <fill>
      <patternFill patternType="none"/>
    </fill>
    <fill>
      <patternFill patternType="gray125"/>
    </fill>
    <fill>
      <patternFill patternType="solid">
        <fgColor indexed="44"/>
        <bgColor indexed="64"/>
      </patternFill>
    </fill>
    <fill>
      <patternFill patternType="solid">
        <fgColor rgb="FF00206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22"/>
        <bgColor indexed="64"/>
      </patternFill>
    </fill>
    <fill>
      <patternFill patternType="solid">
        <fgColor indexed="26"/>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56"/>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499984740745262"/>
        <bgColor indexed="64"/>
      </patternFill>
    </fill>
  </fills>
  <borders count="3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84">
    <xf numFmtId="0" fontId="0" fillId="0" borderId="0"/>
    <xf numFmtId="44" fontId="12" fillId="0" borderId="0" applyFont="0" applyFill="0" applyBorder="0" applyAlignment="0" applyProtection="0"/>
    <xf numFmtId="44" fontId="12" fillId="0" borderId="0" applyFont="0" applyFill="0" applyBorder="0" applyAlignment="0" applyProtection="0"/>
    <xf numFmtId="0" fontId="13" fillId="0" borderId="0"/>
    <xf numFmtId="0" fontId="11"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0" borderId="0" applyNumberFormat="0" applyBorder="0" applyAlignment="0" applyProtection="0"/>
    <xf numFmtId="0" fontId="20" fillId="8" borderId="0" applyNumberFormat="0" applyBorder="0" applyAlignment="0" applyProtection="0"/>
    <xf numFmtId="0" fontId="20" fillId="5" borderId="0" applyNumberFormat="0" applyBorder="0"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166" fontId="21" fillId="0" borderId="5"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7" fontId="1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8" fontId="13" fillId="0" borderId="0" applyFont="0" applyFill="0" applyBorder="0" applyAlignment="0" applyProtection="0"/>
    <xf numFmtId="44" fontId="13" fillId="0" borderId="0" applyFont="0" applyFill="0" applyBorder="0" applyAlignment="0" applyProtection="0"/>
    <xf numFmtId="168" fontId="13" fillId="0" borderId="0" applyFont="0" applyFill="0" applyBorder="0" applyAlignment="0" applyProtection="0"/>
    <xf numFmtId="44" fontId="13" fillId="0" borderId="0" applyFont="0" applyFill="0" applyBorder="0" applyAlignment="0" applyProtection="0"/>
    <xf numFmtId="0" fontId="13" fillId="0" borderId="0"/>
    <xf numFmtId="38" fontId="14" fillId="13"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0" fontId="14" fillId="14" borderId="8" applyNumberFormat="0" applyBorder="0" applyAlignment="0" applyProtection="0"/>
    <xf numFmtId="10" fontId="14" fillId="14" borderId="8" applyNumberFormat="0" applyBorder="0" applyAlignment="0" applyProtection="0"/>
    <xf numFmtId="164" fontId="13" fillId="0" borderId="0" applyFont="0" applyFill="0" applyBorder="0" applyAlignment="0" applyProtection="0"/>
    <xf numFmtId="164" fontId="13" fillId="0" borderId="0" applyFont="0" applyFill="0" applyBorder="0" applyAlignment="0" applyProtection="0"/>
    <xf numFmtId="3" fontId="13" fillId="0" borderId="0" applyFont="0" applyFill="0" applyBorder="0" applyAlignment="0" applyProtection="0"/>
    <xf numFmtId="3" fontId="13" fillId="0" borderId="0" applyFon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171" fontId="13" fillId="0" borderId="0"/>
    <xf numFmtId="171" fontId="13" fillId="0" borderId="0"/>
    <xf numFmtId="10" fontId="13" fillId="0" borderId="0" applyFont="0" applyFill="0" applyBorder="0" applyAlignment="0" applyProtection="0"/>
    <xf numFmtId="10"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applyNumberFormat="0" applyFont="0" applyFill="0" applyBorder="0" applyAlignment="0" applyProtection="0">
      <alignment vertical="top"/>
    </xf>
    <xf numFmtId="0" fontId="13" fillId="0" borderId="0"/>
    <xf numFmtId="0" fontId="13" fillId="0" borderId="0"/>
    <xf numFmtId="0" fontId="17" fillId="0" borderId="0"/>
    <xf numFmtId="0" fontId="13" fillId="0" borderId="0"/>
    <xf numFmtId="0" fontId="13" fillId="0" borderId="0"/>
    <xf numFmtId="0" fontId="11" fillId="0" borderId="0"/>
    <xf numFmtId="0" fontId="13" fillId="0" borderId="0"/>
    <xf numFmtId="0" fontId="24" fillId="0" borderId="0"/>
    <xf numFmtId="0" fontId="11" fillId="0" borderId="0"/>
    <xf numFmtId="0" fontId="13" fillId="0" borderId="0"/>
    <xf numFmtId="0" fontId="13" fillId="0" borderId="0"/>
    <xf numFmtId="0" fontId="13" fillId="0" borderId="0"/>
    <xf numFmtId="0" fontId="13" fillId="0" borderId="0"/>
    <xf numFmtId="0" fontId="13" fillId="0" borderId="0"/>
    <xf numFmtId="0" fontId="23" fillId="0" borderId="0" applyNumberFormat="0" applyFill="0" applyBorder="0" applyAlignment="0" applyProtection="0"/>
    <xf numFmtId="0" fontId="23" fillId="0" borderId="0" applyNumberFormat="0" applyFill="0" applyBorder="0" applyAlignment="0" applyProtection="0"/>
    <xf numFmtId="3" fontId="13" fillId="0" borderId="0" applyFont="0" applyFill="0" applyBorder="0" applyAlignment="0" applyProtection="0"/>
    <xf numFmtId="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4"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2" fillId="0" borderId="0"/>
    <xf numFmtId="44" fontId="12" fillId="0" borderId="0" applyFont="0" applyFill="0" applyBorder="0" applyAlignment="0" applyProtection="0"/>
    <xf numFmtId="9" fontId="48" fillId="0" borderId="0" applyFont="0" applyFill="0" applyBorder="0" applyAlignment="0" applyProtection="0"/>
    <xf numFmtId="0" fontId="12" fillId="0" borderId="0"/>
    <xf numFmtId="0" fontId="7" fillId="0" borderId="0"/>
    <xf numFmtId="44" fontId="7" fillId="0" borderId="0" applyFont="0" applyFill="0" applyBorder="0" applyAlignment="0" applyProtection="0"/>
    <xf numFmtId="0" fontId="6" fillId="0" borderId="0"/>
    <xf numFmtId="0" fontId="6" fillId="0" borderId="0"/>
    <xf numFmtId="0" fontId="5" fillId="0" borderId="0"/>
    <xf numFmtId="0" fontId="5" fillId="0" borderId="0"/>
  </cellStyleXfs>
  <cellXfs count="389">
    <xf numFmtId="0" fontId="0" fillId="0" borderId="0" xfId="0"/>
    <xf numFmtId="0" fontId="11" fillId="0" borderId="0" xfId="4"/>
    <xf numFmtId="0" fontId="17" fillId="0" borderId="0" xfId="3" applyFont="1"/>
    <xf numFmtId="0" fontId="17" fillId="0" borderId="0" xfId="3" applyFont="1" applyAlignment="1">
      <alignment wrapText="1"/>
    </xf>
    <xf numFmtId="14" fontId="17" fillId="0" borderId="0" xfId="3" applyNumberFormat="1" applyFont="1"/>
    <xf numFmtId="0" fontId="17" fillId="0" borderId="0" xfId="3" applyFont="1" applyAlignment="1">
      <alignment vertical="top"/>
    </xf>
    <xf numFmtId="0" fontId="17" fillId="3" borderId="0" xfId="3" applyFont="1" applyFill="1"/>
    <xf numFmtId="0" fontId="13" fillId="0" borderId="0" xfId="142"/>
    <xf numFmtId="44" fontId="13" fillId="0" borderId="0" xfId="107" applyFont="1" applyProtection="1"/>
    <xf numFmtId="0" fontId="25" fillId="0" borderId="0" xfId="142" applyFont="1"/>
    <xf numFmtId="0" fontId="25" fillId="0" borderId="0" xfId="142" applyFont="1" applyAlignment="1">
      <alignment horizontal="right"/>
    </xf>
    <xf numFmtId="44" fontId="13" fillId="0" borderId="0" xfId="107" applyFont="1" applyBorder="1" applyProtection="1"/>
    <xf numFmtId="0" fontId="26" fillId="0" borderId="0" xfId="142" applyFont="1"/>
    <xf numFmtId="0" fontId="27" fillId="0" borderId="0" xfId="142" applyFont="1"/>
    <xf numFmtId="172" fontId="27" fillId="0" borderId="0" xfId="107" applyNumberFormat="1" applyFont="1" applyBorder="1" applyProtection="1"/>
    <xf numFmtId="0" fontId="28" fillId="3" borderId="0" xfId="142" applyFont="1" applyFill="1"/>
    <xf numFmtId="172" fontId="28" fillId="3" borderId="0" xfId="107" applyNumberFormat="1" applyFont="1" applyFill="1" applyBorder="1" applyProtection="1"/>
    <xf numFmtId="165" fontId="28" fillId="3" borderId="7" xfId="107" applyNumberFormat="1" applyFont="1" applyFill="1" applyBorder="1" applyProtection="1"/>
    <xf numFmtId="172" fontId="28" fillId="0" borderId="0" xfId="107" applyNumberFormat="1" applyFont="1" applyFill="1" applyBorder="1" applyProtection="1"/>
    <xf numFmtId="165" fontId="28" fillId="0" borderId="7" xfId="107" applyNumberFormat="1" applyFont="1" applyFill="1" applyBorder="1" applyAlignment="1" applyProtection="1"/>
    <xf numFmtId="165" fontId="28" fillId="0" borderId="7" xfId="107" applyNumberFormat="1" applyFont="1" applyFill="1" applyBorder="1" applyProtection="1"/>
    <xf numFmtId="44" fontId="13" fillId="0" borderId="13" xfId="107" applyFont="1" applyBorder="1" applyProtection="1"/>
    <xf numFmtId="0" fontId="29" fillId="3" borderId="0" xfId="142" applyFont="1" applyFill="1"/>
    <xf numFmtId="165" fontId="30" fillId="3" borderId="16" xfId="107" applyNumberFormat="1" applyFont="1" applyFill="1" applyBorder="1" applyProtection="1"/>
    <xf numFmtId="0" fontId="31" fillId="0" borderId="0" xfId="142" applyFont="1"/>
    <xf numFmtId="0" fontId="32" fillId="3" borderId="0" xfId="142" applyFont="1" applyFill="1"/>
    <xf numFmtId="44" fontId="13" fillId="0" borderId="16" xfId="107" applyFont="1" applyBorder="1" applyProtection="1"/>
    <xf numFmtId="0" fontId="34" fillId="0" borderId="0" xfId="140" applyFont="1"/>
    <xf numFmtId="0" fontId="28" fillId="3" borderId="8" xfId="140" applyFont="1" applyFill="1" applyBorder="1"/>
    <xf numFmtId="0" fontId="28" fillId="3" borderId="8" xfId="140" applyFont="1" applyFill="1" applyBorder="1" applyAlignment="1">
      <alignment horizontal="center"/>
    </xf>
    <xf numFmtId="0" fontId="28" fillId="3" borderId="8" xfId="140" applyFont="1" applyFill="1" applyBorder="1" applyAlignment="1">
      <alignment wrapText="1"/>
    </xf>
    <xf numFmtId="49" fontId="35" fillId="0" borderId="8" xfId="140" applyNumberFormat="1" applyFont="1" applyBorder="1" applyAlignment="1">
      <alignment horizontal="center" vertical="center"/>
    </xf>
    <xf numFmtId="0" fontId="35" fillId="0" borderId="9" xfId="140" applyFont="1" applyBorder="1" applyAlignment="1">
      <alignment vertical="center" wrapText="1"/>
    </xf>
    <xf numFmtId="0" fontId="35" fillId="0" borderId="10" xfId="140" applyFont="1" applyBorder="1" applyAlignment="1">
      <alignment vertical="center" wrapText="1"/>
    </xf>
    <xf numFmtId="3" fontId="27" fillId="0" borderId="8" xfId="140" applyNumberFormat="1" applyFont="1" applyBorder="1" applyAlignment="1">
      <alignment horizontal="center"/>
    </xf>
    <xf numFmtId="0" fontId="12" fillId="0" borderId="0" xfId="170" applyAlignment="1">
      <alignment vertical="center"/>
    </xf>
    <xf numFmtId="0" fontId="12" fillId="0" borderId="0" xfId="171" applyAlignment="1">
      <alignment vertical="center"/>
    </xf>
    <xf numFmtId="10" fontId="37" fillId="0" borderId="0" xfId="172" applyNumberFormat="1" applyFont="1" applyFill="1" applyBorder="1" applyAlignment="1">
      <alignment vertical="center"/>
    </xf>
    <xf numFmtId="174" fontId="38" fillId="0" borderId="0" xfId="172" applyNumberFormat="1" applyFont="1" applyFill="1" applyBorder="1" applyAlignment="1">
      <alignment vertical="center"/>
    </xf>
    <xf numFmtId="10" fontId="39" fillId="0" borderId="0" xfId="172" applyNumberFormat="1" applyFont="1" applyFill="1" applyBorder="1" applyAlignment="1">
      <alignment vertical="center"/>
    </xf>
    <xf numFmtId="174" fontId="27" fillId="0" borderId="0" xfId="172" applyNumberFormat="1" applyFont="1" applyFill="1" applyBorder="1" applyAlignment="1">
      <alignment vertical="center"/>
    </xf>
    <xf numFmtId="174" fontId="40" fillId="0" borderId="0" xfId="172" applyNumberFormat="1" applyFont="1" applyFill="1" applyBorder="1" applyAlignment="1">
      <alignment vertical="center"/>
    </xf>
    <xf numFmtId="10" fontId="27" fillId="0" borderId="0" xfId="172" applyNumberFormat="1" applyFont="1" applyFill="1" applyBorder="1" applyAlignment="1">
      <alignment vertical="center"/>
    </xf>
    <xf numFmtId="10" fontId="27" fillId="15" borderId="7" xfId="172" applyNumberFormat="1" applyFont="1" applyFill="1" applyBorder="1" applyAlignment="1" applyProtection="1">
      <alignment horizontal="right" vertical="center"/>
      <protection locked="0"/>
    </xf>
    <xf numFmtId="10" fontId="37" fillId="0" borderId="7" xfId="172" applyNumberFormat="1" applyFont="1" applyFill="1" applyBorder="1" applyAlignment="1">
      <alignment horizontal="right" vertical="center"/>
    </xf>
    <xf numFmtId="10" fontId="26" fillId="0" borderId="0" xfId="172" applyNumberFormat="1" applyFont="1" applyFill="1" applyBorder="1" applyAlignment="1">
      <alignment horizontal="right" vertical="center"/>
    </xf>
    <xf numFmtId="174" fontId="26" fillId="0" borderId="0" xfId="172" applyNumberFormat="1" applyFont="1" applyFill="1" applyBorder="1" applyAlignment="1">
      <alignment vertical="center"/>
    </xf>
    <xf numFmtId="10" fontId="38" fillId="15" borderId="7" xfId="172" applyNumberFormat="1" applyFont="1" applyFill="1" applyBorder="1" applyAlignment="1" applyProtection="1">
      <alignment horizontal="right" vertical="center"/>
      <protection locked="0"/>
    </xf>
    <xf numFmtId="10" fontId="37" fillId="0" borderId="23" xfId="172" applyNumberFormat="1" applyFont="1" applyFill="1" applyBorder="1" applyAlignment="1">
      <alignment horizontal="right" vertical="center"/>
    </xf>
    <xf numFmtId="174" fontId="38" fillId="0" borderId="23" xfId="172" applyNumberFormat="1" applyFont="1" applyFill="1" applyBorder="1" applyAlignment="1">
      <alignment vertical="center"/>
    </xf>
    <xf numFmtId="175" fontId="40" fillId="0" borderId="23" xfId="173" applyNumberFormat="1" applyFont="1" applyFill="1" applyBorder="1" applyAlignment="1">
      <alignment horizontal="right" vertical="center"/>
    </xf>
    <xf numFmtId="0" fontId="12" fillId="0" borderId="0" xfId="174"/>
    <xf numFmtId="0" fontId="28" fillId="3" borderId="8" xfId="140" applyFont="1" applyFill="1" applyBorder="1" applyAlignment="1">
      <alignment horizontal="left" wrapText="1"/>
    </xf>
    <xf numFmtId="0" fontId="17" fillId="15" borderId="0" xfId="3" applyFont="1" applyFill="1"/>
    <xf numFmtId="14" fontId="17" fillId="15" borderId="8" xfId="3" applyNumberFormat="1" applyFont="1" applyFill="1" applyBorder="1" applyAlignment="1" applyProtection="1">
      <alignment horizontal="left"/>
      <protection locked="0"/>
    </xf>
    <xf numFmtId="172" fontId="27" fillId="0" borderId="0" xfId="107" applyNumberFormat="1" applyFont="1" applyFill="1" applyBorder="1" applyProtection="1"/>
    <xf numFmtId="0" fontId="28" fillId="3" borderId="8" xfId="140" applyFont="1" applyFill="1" applyBorder="1" applyAlignment="1">
      <alignment horizontal="center" wrapText="1"/>
    </xf>
    <xf numFmtId="49" fontId="26" fillId="0" borderId="8" xfId="140" applyNumberFormat="1" applyFont="1" applyBorder="1" applyAlignment="1">
      <alignment horizontal="center" vertical="center"/>
    </xf>
    <xf numFmtId="0" fontId="26" fillId="0" borderId="9" xfId="140" applyFont="1" applyBorder="1" applyAlignment="1">
      <alignment vertical="center" wrapText="1"/>
    </xf>
    <xf numFmtId="0" fontId="26" fillId="0" borderId="10" xfId="140" applyFont="1" applyBorder="1" applyAlignment="1">
      <alignment vertical="center" wrapText="1"/>
    </xf>
    <xf numFmtId="0" fontId="26" fillId="0" borderId="11" xfId="140" applyFont="1" applyBorder="1" applyAlignment="1">
      <alignment vertical="center" wrapText="1"/>
    </xf>
    <xf numFmtId="49" fontId="27" fillId="0" borderId="8" xfId="140" applyNumberFormat="1" applyFont="1" applyBorder="1" applyAlignment="1">
      <alignment horizontal="center" vertical="center"/>
    </xf>
    <xf numFmtId="0" fontId="27" fillId="0" borderId="8" xfId="140" applyFont="1" applyBorder="1" applyAlignment="1">
      <alignment vertical="center" wrapText="1"/>
    </xf>
    <xf numFmtId="0" fontId="27" fillId="0" borderId="8" xfId="140" applyFont="1" applyBorder="1" applyAlignment="1">
      <alignment horizontal="center"/>
    </xf>
    <xf numFmtId="49" fontId="26" fillId="0" borderId="9" xfId="140" applyNumberFormat="1" applyFont="1" applyBorder="1" applyAlignment="1">
      <alignment horizontal="center" vertical="center"/>
    </xf>
    <xf numFmtId="0" fontId="26" fillId="0" borderId="9" xfId="140" applyFont="1" applyBorder="1" applyAlignment="1">
      <alignment vertical="center"/>
    </xf>
    <xf numFmtId="0" fontId="26" fillId="0" borderId="10" xfId="140" applyFont="1" applyBorder="1" applyAlignment="1">
      <alignment vertical="center"/>
    </xf>
    <xf numFmtId="0" fontId="26" fillId="0" borderId="11" xfId="140" applyFont="1" applyBorder="1" applyAlignment="1">
      <alignment horizontal="right" vertical="center"/>
    </xf>
    <xf numFmtId="44" fontId="26" fillId="0" borderId="11" xfId="140" applyNumberFormat="1" applyFont="1" applyBorder="1" applyAlignment="1">
      <alignment vertical="center" wrapText="1"/>
    </xf>
    <xf numFmtId="44" fontId="26" fillId="0" borderId="8" xfId="140" applyNumberFormat="1" applyFont="1" applyBorder="1" applyAlignment="1">
      <alignment vertical="center" wrapText="1"/>
    </xf>
    <xf numFmtId="0" fontId="26" fillId="0" borderId="10" xfId="140" applyFont="1" applyBorder="1" applyAlignment="1">
      <alignment horizontal="right" vertical="center"/>
    </xf>
    <xf numFmtId="44" fontId="12" fillId="16" borderId="3" xfId="167" applyFont="1" applyFill="1" applyBorder="1" applyAlignment="1">
      <alignment horizontal="center"/>
    </xf>
    <xf numFmtId="44" fontId="12" fillId="16" borderId="24" xfId="167" applyFont="1" applyFill="1" applyBorder="1" applyAlignment="1">
      <alignment horizontal="center"/>
    </xf>
    <xf numFmtId="44" fontId="12" fillId="16" borderId="1" xfId="167" applyFont="1" applyFill="1" applyBorder="1" applyAlignment="1">
      <alignment horizontal="center"/>
    </xf>
    <xf numFmtId="44" fontId="12" fillId="0" borderId="8" xfId="167" applyFont="1" applyFill="1" applyBorder="1" applyAlignment="1">
      <alignment horizontal="center"/>
    </xf>
    <xf numFmtId="0" fontId="10" fillId="0" borderId="0" xfId="4" applyFont="1"/>
    <xf numFmtId="0" fontId="26" fillId="0" borderId="0" xfId="140" applyFont="1" applyAlignment="1">
      <alignment vertical="center" wrapText="1"/>
    </xf>
    <xf numFmtId="0" fontId="26" fillId="19" borderId="10" xfId="147" applyFont="1" applyFill="1" applyBorder="1" applyAlignment="1">
      <alignment horizontal="center" vertical="center" wrapText="1"/>
    </xf>
    <xf numFmtId="0" fontId="31" fillId="19" borderId="9" xfId="142" applyFont="1" applyFill="1" applyBorder="1"/>
    <xf numFmtId="0" fontId="13" fillId="19" borderId="10" xfId="142" applyFill="1" applyBorder="1"/>
    <xf numFmtId="2" fontId="12" fillId="16" borderId="4" xfId="167" applyNumberFormat="1" applyFont="1" applyFill="1" applyBorder="1" applyAlignment="1">
      <alignment horizontal="center"/>
    </xf>
    <xf numFmtId="49" fontId="12" fillId="16" borderId="3" xfId="167" applyNumberFormat="1" applyFont="1" applyFill="1" applyBorder="1" applyAlignment="1">
      <alignment horizontal="center"/>
    </xf>
    <xf numFmtId="2" fontId="12" fillId="16" borderId="2" xfId="167" applyNumberFormat="1" applyFont="1" applyFill="1" applyBorder="1" applyAlignment="1">
      <alignment horizontal="center"/>
    </xf>
    <xf numFmtId="49" fontId="12" fillId="16" borderId="1" xfId="167" applyNumberFormat="1" applyFont="1" applyFill="1" applyBorder="1" applyAlignment="1">
      <alignment horizontal="center"/>
    </xf>
    <xf numFmtId="0" fontId="9" fillId="0" borderId="0" xfId="4" applyFont="1"/>
    <xf numFmtId="0" fontId="12" fillId="0" borderId="0" xfId="0" applyFont="1" applyAlignment="1">
      <alignment horizontal="right"/>
    </xf>
    <xf numFmtId="0" fontId="27" fillId="0" borderId="0" xfId="140" applyFont="1" applyAlignment="1">
      <alignment vertical="center"/>
    </xf>
    <xf numFmtId="49" fontId="27" fillId="0" borderId="0" xfId="140" applyNumberFormat="1" applyFont="1" applyAlignment="1">
      <alignment vertical="center"/>
    </xf>
    <xf numFmtId="0" fontId="27" fillId="0" borderId="0" xfId="140" applyFont="1" applyAlignment="1">
      <alignment vertical="center" wrapText="1"/>
    </xf>
    <xf numFmtId="2" fontId="12" fillId="16" borderId="25" xfId="167" applyNumberFormat="1" applyFont="1" applyFill="1" applyBorder="1" applyAlignment="1">
      <alignment horizontal="center"/>
    </xf>
    <xf numFmtId="49" fontId="12" fillId="16" borderId="24" xfId="167" applyNumberFormat="1" applyFont="1" applyFill="1" applyBorder="1" applyAlignment="1">
      <alignment horizontal="center"/>
    </xf>
    <xf numFmtId="165" fontId="28" fillId="3" borderId="7" xfId="107" applyNumberFormat="1" applyFont="1" applyFill="1" applyBorder="1" applyAlignment="1" applyProtection="1"/>
    <xf numFmtId="49" fontId="34" fillId="0" borderId="4" xfId="140" applyNumberFormat="1" applyFont="1" applyBorder="1" applyAlignment="1">
      <alignment horizontal="center"/>
    </xf>
    <xf numFmtId="0" fontId="34" fillId="0" borderId="5" xfId="140" applyFont="1" applyBorder="1"/>
    <xf numFmtId="0" fontId="36" fillId="0" borderId="5" xfId="140" applyFont="1" applyBorder="1" applyAlignment="1">
      <alignment horizontal="right"/>
    </xf>
    <xf numFmtId="0" fontId="36" fillId="0" borderId="3" xfId="140" applyFont="1" applyBorder="1" applyAlignment="1">
      <alignment horizontal="right"/>
    </xf>
    <xf numFmtId="44" fontId="31" fillId="0" borderId="26" xfId="167" applyFont="1" applyBorder="1"/>
    <xf numFmtId="44" fontId="12" fillId="0" borderId="7" xfId="2" applyFont="1" applyBorder="1" applyProtection="1"/>
    <xf numFmtId="0" fontId="12" fillId="0" borderId="0" xfId="142" applyFont="1"/>
    <xf numFmtId="44" fontId="12" fillId="0" borderId="7" xfId="107" applyFont="1" applyFill="1" applyBorder="1" applyAlignment="1" applyProtection="1">
      <alignment horizontal="center"/>
    </xf>
    <xf numFmtId="44" fontId="12" fillId="0" borderId="7" xfId="107" applyFont="1" applyBorder="1" applyProtection="1"/>
    <xf numFmtId="0" fontId="37" fillId="0" borderId="14" xfId="171" applyFont="1" applyBorder="1" applyAlignment="1">
      <alignment vertical="center"/>
    </xf>
    <xf numFmtId="10" fontId="37" fillId="0" borderId="27" xfId="172" applyNumberFormat="1" applyFont="1" applyFill="1" applyBorder="1" applyAlignment="1">
      <alignment horizontal="right" vertical="center"/>
    </xf>
    <xf numFmtId="174" fontId="38" fillId="0" borderId="27" xfId="172" applyNumberFormat="1" applyFont="1" applyFill="1" applyBorder="1" applyAlignment="1">
      <alignment vertical="center"/>
    </xf>
    <xf numFmtId="0" fontId="49" fillId="0" borderId="10" xfId="140" applyFont="1" applyBorder="1" applyAlignment="1">
      <alignment vertical="center" wrapText="1"/>
    </xf>
    <xf numFmtId="0" fontId="8" fillId="0" borderId="0" xfId="4" applyFont="1"/>
    <xf numFmtId="44" fontId="12" fillId="16" borderId="9" xfId="167" applyFont="1" applyFill="1" applyBorder="1" applyAlignment="1">
      <alignment horizontal="center"/>
    </xf>
    <xf numFmtId="44" fontId="12" fillId="16" borderId="11" xfId="167" applyFont="1" applyFill="1" applyBorder="1" applyAlignment="1">
      <alignment horizontal="center"/>
    </xf>
    <xf numFmtId="44" fontId="12" fillId="16" borderId="4" xfId="167" applyFont="1" applyFill="1" applyBorder="1" applyAlignment="1">
      <alignment horizontal="center"/>
    </xf>
    <xf numFmtId="44" fontId="12" fillId="16" borderId="25" xfId="167" applyFont="1" applyFill="1" applyBorder="1" applyAlignment="1">
      <alignment horizontal="center"/>
    </xf>
    <xf numFmtId="44" fontId="12" fillId="16" borderId="2" xfId="167" applyFont="1" applyFill="1" applyBorder="1" applyAlignment="1">
      <alignment horizontal="center"/>
    </xf>
    <xf numFmtId="0" fontId="26" fillId="0" borderId="0" xfId="140" applyFont="1" applyAlignment="1">
      <alignment vertical="center"/>
    </xf>
    <xf numFmtId="0" fontId="26" fillId="0" borderId="0" xfId="0" applyFont="1" applyAlignment="1">
      <alignment horizontal="right"/>
    </xf>
    <xf numFmtId="0" fontId="50" fillId="0" borderId="0" xfId="142" applyFont="1" applyAlignment="1">
      <alignment vertical="top"/>
    </xf>
    <xf numFmtId="14" fontId="27" fillId="0" borderId="7" xfId="0" applyNumberFormat="1" applyFont="1" applyBorder="1" applyAlignment="1">
      <alignment horizontal="center"/>
    </xf>
    <xf numFmtId="0" fontId="27" fillId="0" borderId="7" xfId="140" applyFont="1" applyBorder="1" applyAlignment="1">
      <alignment vertical="center"/>
    </xf>
    <xf numFmtId="0" fontId="13" fillId="0" borderId="7" xfId="107" applyNumberFormat="1" applyFont="1" applyBorder="1" applyAlignment="1" applyProtection="1"/>
    <xf numFmtId="0" fontId="13" fillId="0" borderId="7" xfId="142" applyBorder="1"/>
    <xf numFmtId="0" fontId="17" fillId="0" borderId="0" xfId="3" applyFont="1" applyAlignment="1">
      <alignment vertical="top" wrapText="1"/>
    </xf>
    <xf numFmtId="176" fontId="12" fillId="0" borderId="8" xfId="167" applyNumberFormat="1" applyFont="1" applyFill="1" applyBorder="1" applyAlignment="1">
      <alignment horizontal="center"/>
    </xf>
    <xf numFmtId="177" fontId="12" fillId="0" borderId="8" xfId="167" applyNumberFormat="1" applyFont="1" applyFill="1" applyBorder="1" applyAlignment="1">
      <alignment horizontal="center"/>
    </xf>
    <xf numFmtId="0" fontId="28" fillId="3" borderId="26" xfId="140" applyFont="1" applyFill="1" applyBorder="1" applyAlignment="1">
      <alignment horizontal="left" wrapText="1"/>
    </xf>
    <xf numFmtId="0" fontId="49" fillId="0" borderId="28" xfId="140" applyFont="1" applyBorder="1" applyAlignment="1">
      <alignment vertical="center" wrapText="1"/>
    </xf>
    <xf numFmtId="44" fontId="26" fillId="0" borderId="11" xfId="140" applyNumberFormat="1" applyFont="1" applyBorder="1" applyAlignment="1">
      <alignment horizontal="right" vertical="center" wrapText="1"/>
    </xf>
    <xf numFmtId="44" fontId="26" fillId="0" borderId="8" xfId="140" applyNumberFormat="1" applyFont="1" applyBorder="1" applyAlignment="1">
      <alignment horizontal="right" vertical="center" wrapText="1"/>
    </xf>
    <xf numFmtId="44" fontId="31" fillId="0" borderId="26" xfId="167" applyFont="1" applyBorder="1" applyAlignment="1">
      <alignment horizontal="right"/>
    </xf>
    <xf numFmtId="49" fontId="27" fillId="16" borderId="9" xfId="140" applyNumberFormat="1" applyFont="1" applyFill="1" applyBorder="1"/>
    <xf numFmtId="49" fontId="27" fillId="16" borderId="10" xfId="140" applyNumberFormat="1" applyFont="1" applyFill="1" applyBorder="1"/>
    <xf numFmtId="49" fontId="27" fillId="16" borderId="11" xfId="140" applyNumberFormat="1" applyFont="1" applyFill="1" applyBorder="1"/>
    <xf numFmtId="0" fontId="27" fillId="24" borderId="8" xfId="140" applyFont="1" applyFill="1" applyBorder="1" applyAlignment="1">
      <alignment vertical="center" wrapText="1"/>
    </xf>
    <xf numFmtId="0" fontId="17" fillId="15" borderId="8" xfId="3" applyFont="1" applyFill="1" applyBorder="1" applyAlignment="1" applyProtection="1">
      <alignment wrapText="1"/>
      <protection locked="0"/>
    </xf>
    <xf numFmtId="44" fontId="12" fillId="0" borderId="8" xfId="2" applyFont="1" applyFill="1" applyBorder="1" applyProtection="1"/>
    <xf numFmtId="176" fontId="12" fillId="24" borderId="8" xfId="167" applyNumberFormat="1" applyFont="1" applyFill="1" applyBorder="1" applyAlignment="1">
      <alignment horizontal="center"/>
    </xf>
    <xf numFmtId="0" fontId="27" fillId="0" borderId="8" xfId="140" applyFont="1" applyBorder="1" applyAlignment="1">
      <alignment horizontal="center" vertical="center"/>
    </xf>
    <xf numFmtId="0" fontId="26" fillId="0" borderId="8" xfId="140" applyFont="1" applyBorder="1" applyAlignment="1">
      <alignment horizontal="center" vertical="center"/>
    </xf>
    <xf numFmtId="0" fontId="27" fillId="16" borderId="9" xfId="140" applyFont="1" applyFill="1" applyBorder="1"/>
    <xf numFmtId="1" fontId="5" fillId="0" borderId="0" xfId="182" applyNumberFormat="1" applyAlignment="1">
      <alignment horizontal="center"/>
    </xf>
    <xf numFmtId="0" fontId="51" fillId="0" borderId="0" xfId="182" applyFont="1"/>
    <xf numFmtId="0" fontId="5" fillId="0" borderId="0" xfId="182" applyAlignment="1">
      <alignment horizontal="center"/>
    </xf>
    <xf numFmtId="164" fontId="51" fillId="0" borderId="0" xfId="182" applyNumberFormat="1" applyFont="1" applyAlignment="1">
      <alignment horizontal="center"/>
    </xf>
    <xf numFmtId="0" fontId="5" fillId="0" borderId="0" xfId="182"/>
    <xf numFmtId="0" fontId="52" fillId="0" borderId="0" xfId="182" applyFont="1"/>
    <xf numFmtId="0" fontId="51" fillId="0" borderId="0" xfId="182" applyFont="1" applyAlignment="1">
      <alignment horizontal="center"/>
    </xf>
    <xf numFmtId="14" fontId="60" fillId="0" borderId="0" xfId="182" applyNumberFormat="1" applyFont="1"/>
    <xf numFmtId="0" fontId="61" fillId="0" borderId="0" xfId="182" applyFont="1"/>
    <xf numFmtId="0" fontId="53" fillId="0" borderId="0" xfId="182" applyFont="1"/>
    <xf numFmtId="0" fontId="53" fillId="0" borderId="0" xfId="182" applyFont="1" applyAlignment="1">
      <alignment horizontal="left"/>
    </xf>
    <xf numFmtId="0" fontId="54" fillId="0" borderId="0" xfId="182" applyFont="1"/>
    <xf numFmtId="165" fontId="55" fillId="0" borderId="0" xfId="182" applyNumberFormat="1" applyFont="1"/>
    <xf numFmtId="165" fontId="56" fillId="0" borderId="0" xfId="182" applyNumberFormat="1" applyFont="1"/>
    <xf numFmtId="1" fontId="5" fillId="0" borderId="29" xfId="182" applyNumberFormat="1" applyBorder="1" applyAlignment="1">
      <alignment horizontal="center"/>
    </xf>
    <xf numFmtId="0" fontId="51" fillId="0" borderId="30" xfId="182" applyFont="1" applyBorder="1"/>
    <xf numFmtId="0" fontId="5" fillId="0" borderId="30" xfId="182" applyBorder="1" applyAlignment="1">
      <alignment horizontal="center"/>
    </xf>
    <xf numFmtId="0" fontId="60" fillId="0" borderId="30" xfId="182" applyFont="1" applyBorder="1" applyAlignment="1">
      <alignment horizontal="center"/>
    </xf>
    <xf numFmtId="164" fontId="51" fillId="0" borderId="30" xfId="182" applyNumberFormat="1" applyFont="1" applyBorder="1" applyAlignment="1">
      <alignment horizontal="center"/>
    </xf>
    <xf numFmtId="1" fontId="5" fillId="0" borderId="31" xfId="182" applyNumberFormat="1" applyBorder="1" applyAlignment="1">
      <alignment horizontal="center"/>
    </xf>
    <xf numFmtId="0" fontId="51" fillId="0" borderId="6" xfId="182" applyFont="1" applyBorder="1"/>
    <xf numFmtId="0" fontId="5" fillId="0" borderId="8" xfId="182" applyBorder="1" applyAlignment="1">
      <alignment horizontal="center"/>
    </xf>
    <xf numFmtId="164" fontId="60" fillId="0" borderId="8" xfId="182" applyNumberFormat="1" applyFont="1" applyBorder="1" applyAlignment="1">
      <alignment horizontal="center"/>
    </xf>
    <xf numFmtId="0" fontId="51" fillId="0" borderId="8" xfId="182" applyFont="1" applyBorder="1"/>
    <xf numFmtId="164" fontId="51" fillId="0" borderId="8" xfId="182" applyNumberFormat="1" applyFont="1" applyBorder="1" applyAlignment="1">
      <alignment horizontal="center"/>
    </xf>
    <xf numFmtId="0" fontId="51" fillId="0" borderId="8" xfId="182" applyFont="1" applyBorder="1" applyAlignment="1">
      <alignment horizontal="center"/>
    </xf>
    <xf numFmtId="0" fontId="57" fillId="0" borderId="0" xfId="182" applyFont="1"/>
    <xf numFmtId="0" fontId="58" fillId="0" borderId="0" xfId="182" applyFont="1"/>
    <xf numFmtId="0" fontId="56" fillId="0" borderId="8" xfId="183" applyFont="1" applyBorder="1" applyAlignment="1">
      <alignment vertical="center" wrapText="1"/>
    </xf>
    <xf numFmtId="0" fontId="56" fillId="0" borderId="8" xfId="182" applyFont="1" applyBorder="1" applyAlignment="1">
      <alignment horizontal="center"/>
    </xf>
    <xf numFmtId="165" fontId="5" fillId="0" borderId="0" xfId="182" applyNumberFormat="1"/>
    <xf numFmtId="0" fontId="60" fillId="0" borderId="8" xfId="182" applyFont="1" applyBorder="1" applyAlignment="1">
      <alignment horizontal="center" vertical="top" wrapText="1"/>
    </xf>
    <xf numFmtId="1" fontId="51" fillId="0" borderId="8" xfId="182" applyNumberFormat="1" applyFont="1" applyBorder="1"/>
    <xf numFmtId="0" fontId="12" fillId="0" borderId="0" xfId="170" applyAlignment="1">
      <alignment vertical="center" wrapText="1"/>
    </xf>
    <xf numFmtId="0" fontId="27" fillId="17" borderId="15" xfId="169" applyFont="1" applyFill="1" applyBorder="1" applyAlignment="1">
      <alignment vertical="center"/>
    </xf>
    <xf numFmtId="0" fontId="12" fillId="17" borderId="0" xfId="171" applyFill="1" applyAlignment="1">
      <alignment vertical="center"/>
    </xf>
    <xf numFmtId="10" fontId="27" fillId="17" borderId="0" xfId="171" applyNumberFormat="1" applyFont="1" applyFill="1" applyAlignment="1">
      <alignment vertical="center"/>
    </xf>
    <xf numFmtId="0" fontId="27" fillId="17" borderId="0" xfId="171" applyFont="1" applyFill="1" applyAlignment="1">
      <alignment vertical="center"/>
    </xf>
    <xf numFmtId="0" fontId="27" fillId="17" borderId="17" xfId="171" applyFont="1" applyFill="1" applyBorder="1" applyAlignment="1">
      <alignment vertical="center"/>
    </xf>
    <xf numFmtId="0" fontId="31" fillId="2" borderId="15" xfId="169" applyFont="1" applyFill="1" applyBorder="1" applyAlignment="1">
      <alignment vertical="center"/>
    </xf>
    <xf numFmtId="0" fontId="31" fillId="2" borderId="0" xfId="169" applyFont="1" applyFill="1" applyAlignment="1">
      <alignment vertical="center"/>
    </xf>
    <xf numFmtId="0" fontId="27" fillId="0" borderId="15" xfId="169" applyFont="1" applyBorder="1" applyAlignment="1">
      <alignment vertical="center"/>
    </xf>
    <xf numFmtId="10" fontId="27" fillId="0" borderId="0" xfId="171" applyNumberFormat="1" applyFont="1" applyAlignment="1">
      <alignment vertical="center"/>
    </xf>
    <xf numFmtId="0" fontId="27" fillId="0" borderId="0" xfId="171" applyFont="1" applyAlignment="1">
      <alignment vertical="center"/>
    </xf>
    <xf numFmtId="0" fontId="27" fillId="0" borderId="17" xfId="171" applyFont="1" applyBorder="1" applyAlignment="1">
      <alignment vertical="center"/>
    </xf>
    <xf numFmtId="0" fontId="37" fillId="0" borderId="15" xfId="171" applyFont="1" applyBorder="1" applyAlignment="1">
      <alignment vertical="center"/>
    </xf>
    <xf numFmtId="0" fontId="37" fillId="0" borderId="0" xfId="171" applyFont="1" applyAlignment="1">
      <alignment vertical="center"/>
    </xf>
    <xf numFmtId="175" fontId="26" fillId="15" borderId="32" xfId="173" applyNumberFormat="1" applyFont="1" applyFill="1" applyBorder="1" applyAlignment="1" applyProtection="1">
      <alignment horizontal="right" vertical="center"/>
      <protection locked="0"/>
    </xf>
    <xf numFmtId="175" fontId="27" fillId="0" borderId="17" xfId="173" applyNumberFormat="1" applyFont="1" applyFill="1" applyBorder="1" applyAlignment="1">
      <alignment horizontal="right" vertical="center"/>
    </xf>
    <xf numFmtId="0" fontId="39" fillId="0" borderId="0" xfId="171" applyFont="1" applyAlignment="1">
      <alignment vertical="center"/>
    </xf>
    <xf numFmtId="175" fontId="40" fillId="0" borderId="17" xfId="173" applyNumberFormat="1" applyFont="1" applyFill="1" applyBorder="1" applyAlignment="1">
      <alignment horizontal="right" vertical="center"/>
    </xf>
    <xf numFmtId="0" fontId="26" fillId="0" borderId="15" xfId="171" applyFont="1" applyBorder="1" applyAlignment="1">
      <alignment vertical="center"/>
    </xf>
    <xf numFmtId="0" fontId="26" fillId="0" borderId="0" xfId="171" applyFont="1" applyAlignment="1">
      <alignment vertical="center"/>
    </xf>
    <xf numFmtId="0" fontId="27" fillId="0" borderId="15" xfId="171" applyFont="1" applyBorder="1" applyAlignment="1">
      <alignment vertical="center"/>
    </xf>
    <xf numFmtId="0" fontId="37" fillId="0" borderId="15" xfId="171" applyFont="1" applyBorder="1" applyAlignment="1">
      <alignment horizontal="left" vertical="center"/>
    </xf>
    <xf numFmtId="0" fontId="37" fillId="0" borderId="0" xfId="171" applyFont="1" applyAlignment="1">
      <alignment horizontal="right" vertical="center"/>
    </xf>
    <xf numFmtId="0" fontId="41" fillId="0" borderId="0" xfId="171" applyFont="1" applyAlignment="1">
      <alignment vertical="center"/>
    </xf>
    <xf numFmtId="0" fontId="40" fillId="0" borderId="15" xfId="171" applyFont="1" applyBorder="1" applyAlignment="1">
      <alignment vertical="center"/>
    </xf>
    <xf numFmtId="0" fontId="38" fillId="0" borderId="0" xfId="171" applyFont="1" applyAlignment="1">
      <alignment horizontal="right" vertical="center"/>
    </xf>
    <xf numFmtId="0" fontId="42" fillId="0" borderId="15" xfId="171" applyFont="1" applyBorder="1" applyAlignment="1">
      <alignment vertical="center"/>
    </xf>
    <xf numFmtId="0" fontId="42" fillId="0" borderId="0" xfId="171" applyFont="1" applyAlignment="1">
      <alignment vertical="center"/>
    </xf>
    <xf numFmtId="0" fontId="38" fillId="0" borderId="0" xfId="171" applyFont="1" applyAlignment="1">
      <alignment vertical="center"/>
    </xf>
    <xf numFmtId="0" fontId="43" fillId="0" borderId="15" xfId="171" applyFont="1" applyBorder="1" applyAlignment="1">
      <alignment vertical="center"/>
    </xf>
    <xf numFmtId="0" fontId="47" fillId="0" borderId="0" xfId="171" applyFont="1" applyAlignment="1">
      <alignment horizontal="left" vertical="center"/>
    </xf>
    <xf numFmtId="17" fontId="43" fillId="0" borderId="15" xfId="171" applyNumberFormat="1" applyFont="1" applyBorder="1" applyAlignment="1">
      <alignment vertical="center"/>
    </xf>
    <xf numFmtId="0" fontId="12" fillId="0" borderId="15" xfId="171" applyBorder="1" applyAlignment="1">
      <alignment vertical="center"/>
    </xf>
    <xf numFmtId="165" fontId="45" fillId="0" borderId="35" xfId="170" applyNumberFormat="1" applyFont="1" applyBorder="1" applyAlignment="1">
      <alignment vertical="center"/>
    </xf>
    <xf numFmtId="0" fontId="12" fillId="0" borderId="17" xfId="174" applyBorder="1"/>
    <xf numFmtId="0" fontId="12" fillId="0" borderId="15" xfId="171" applyBorder="1" applyAlignment="1">
      <alignment horizontal="right" vertical="center"/>
    </xf>
    <xf numFmtId="0" fontId="12" fillId="0" borderId="18" xfId="171" applyBorder="1" applyAlignment="1">
      <alignment horizontal="right" vertical="center"/>
    </xf>
    <xf numFmtId="14" fontId="12" fillId="0" borderId="16" xfId="171" applyNumberFormat="1" applyBorder="1" applyAlignment="1">
      <alignment horizontal="right" vertical="center"/>
    </xf>
    <xf numFmtId="0" fontId="12" fillId="0" borderId="16" xfId="170" applyBorder="1" applyAlignment="1">
      <alignment vertical="center"/>
    </xf>
    <xf numFmtId="0" fontId="12" fillId="0" borderId="16" xfId="174" applyBorder="1"/>
    <xf numFmtId="0" fontId="12" fillId="0" borderId="19" xfId="174" applyBorder="1"/>
    <xf numFmtId="0" fontId="15" fillId="0" borderId="0" xfId="171" applyFont="1" applyAlignment="1">
      <alignment horizontal="right" vertical="center"/>
    </xf>
    <xf numFmtId="0" fontId="63" fillId="0" borderId="0" xfId="0" applyFont="1" applyAlignment="1">
      <alignment horizontal="right"/>
    </xf>
    <xf numFmtId="0" fontId="62" fillId="0" borderId="7" xfId="171" applyFont="1" applyBorder="1" applyAlignment="1">
      <alignment vertical="center"/>
    </xf>
    <xf numFmtId="0" fontId="62" fillId="0" borderId="32" xfId="171" applyFont="1" applyBorder="1" applyAlignment="1">
      <alignment vertical="center"/>
    </xf>
    <xf numFmtId="0" fontId="4" fillId="0" borderId="0" xfId="182" applyFont="1" applyAlignment="1">
      <alignment horizontal="center"/>
    </xf>
    <xf numFmtId="44" fontId="13" fillId="0" borderId="36" xfId="107" applyFont="1" applyBorder="1" applyProtection="1"/>
    <xf numFmtId="0" fontId="25" fillId="0" borderId="7" xfId="142" applyFont="1" applyBorder="1"/>
    <xf numFmtId="44" fontId="13" fillId="0" borderId="7" xfId="107" applyFont="1" applyBorder="1" applyProtection="1"/>
    <xf numFmtId="0" fontId="18" fillId="0" borderId="0" xfId="3" applyFont="1" applyAlignment="1">
      <alignment vertical="center" wrapText="1"/>
    </xf>
    <xf numFmtId="0" fontId="65" fillId="0" borderId="0" xfId="0" applyFont="1" applyAlignment="1">
      <alignment vertical="center"/>
    </xf>
    <xf numFmtId="0" fontId="0" fillId="0" borderId="0" xfId="0" applyAlignment="1">
      <alignment horizontal="left" vertical="center" indent="1"/>
    </xf>
    <xf numFmtId="0" fontId="66" fillId="0" borderId="0" xfId="0" applyFont="1" applyAlignment="1">
      <alignment horizontal="left" vertical="center" indent="1"/>
    </xf>
    <xf numFmtId="0" fontId="66" fillId="0" borderId="8" xfId="0" applyFont="1" applyBorder="1" applyAlignment="1">
      <alignment horizontal="center" vertical="center" wrapText="1"/>
    </xf>
    <xf numFmtId="0" fontId="66" fillId="0" borderId="8" xfId="0" applyFont="1" applyBorder="1" applyAlignment="1">
      <alignment vertical="center" wrapText="1"/>
    </xf>
    <xf numFmtId="0" fontId="0" fillId="0" borderId="8" xfId="0" applyBorder="1" applyAlignment="1">
      <alignment vertical="center" wrapText="1"/>
    </xf>
    <xf numFmtId="0" fontId="66" fillId="0" borderId="0" xfId="0" applyFont="1"/>
    <xf numFmtId="0" fontId="12" fillId="0" borderId="0" xfId="0" applyFont="1" applyAlignment="1">
      <alignment horizontal="left" vertical="center" indent="1"/>
    </xf>
    <xf numFmtId="0" fontId="67" fillId="0" borderId="0" xfId="0" applyFont="1" applyAlignment="1">
      <alignment vertical="center"/>
    </xf>
    <xf numFmtId="0" fontId="12" fillId="0" borderId="0" xfId="0" applyFont="1"/>
    <xf numFmtId="0" fontId="3" fillId="0" borderId="0" xfId="4" applyFont="1"/>
    <xf numFmtId="0" fontId="11" fillId="25" borderId="0" xfId="4" applyFill="1"/>
    <xf numFmtId="0" fontId="27" fillId="0" borderId="8" xfId="0" applyFont="1" applyBorder="1"/>
    <xf numFmtId="0" fontId="47" fillId="0" borderId="0" xfId="140" applyFont="1" applyAlignment="1">
      <alignment horizontal="right"/>
    </xf>
    <xf numFmtId="0" fontId="47" fillId="0" borderId="0" xfId="140" applyFont="1" applyAlignment="1">
      <alignment vertical="center"/>
    </xf>
    <xf numFmtId="0" fontId="2" fillId="0" borderId="0" xfId="4" applyFont="1"/>
    <xf numFmtId="165" fontId="26" fillId="16" borderId="37" xfId="107" applyNumberFormat="1" applyFont="1" applyFill="1" applyBorder="1" applyProtection="1"/>
    <xf numFmtId="44" fontId="27" fillId="0" borderId="36" xfId="107" applyFont="1" applyBorder="1" applyProtection="1"/>
    <xf numFmtId="44" fontId="27" fillId="0" borderId="6" xfId="107" applyFont="1" applyBorder="1" applyProtection="1"/>
    <xf numFmtId="0" fontId="13" fillId="0" borderId="12" xfId="142" applyBorder="1"/>
    <xf numFmtId="0" fontId="26" fillId="0" borderId="13" xfId="142" applyFont="1" applyBorder="1"/>
    <xf numFmtId="0" fontId="13" fillId="0" borderId="13" xfId="142" applyBorder="1"/>
    <xf numFmtId="0" fontId="13" fillId="0" borderId="15" xfId="142" applyBorder="1"/>
    <xf numFmtId="0" fontId="31" fillId="16" borderId="0" xfId="142" applyFont="1" applyFill="1" applyAlignment="1">
      <alignment horizontal="right" vertical="center"/>
    </xf>
    <xf numFmtId="0" fontId="17" fillId="0" borderId="0" xfId="142" applyFont="1" applyAlignment="1">
      <alignment horizontal="center"/>
    </xf>
    <xf numFmtId="0" fontId="13" fillId="0" borderId="36" xfId="142" applyBorder="1"/>
    <xf numFmtId="0" fontId="25" fillId="16" borderId="15" xfId="142" applyFont="1" applyFill="1" applyBorder="1"/>
    <xf numFmtId="0" fontId="26" fillId="16" borderId="0" xfId="142" applyFont="1" applyFill="1"/>
    <xf numFmtId="0" fontId="13" fillId="0" borderId="7" xfId="142" applyBorder="1" applyProtection="1">
      <protection locked="0"/>
    </xf>
    <xf numFmtId="14" fontId="13" fillId="0" borderId="10" xfId="142" applyNumberFormat="1" applyBorder="1"/>
    <xf numFmtId="0" fontId="26" fillId="19" borderId="9" xfId="147" applyFont="1" applyFill="1" applyBorder="1" applyAlignment="1">
      <alignment vertical="center"/>
    </xf>
    <xf numFmtId="0" fontId="26" fillId="19" borderId="10" xfId="147" applyFont="1" applyFill="1" applyBorder="1" applyAlignment="1">
      <alignment vertical="center"/>
    </xf>
    <xf numFmtId="0" fontId="25" fillId="19" borderId="10" xfId="147" applyFont="1" applyFill="1" applyBorder="1" applyAlignment="1">
      <alignment horizontal="center" vertical="center"/>
    </xf>
    <xf numFmtId="0" fontId="25" fillId="19" borderId="10" xfId="147" applyFont="1" applyFill="1" applyBorder="1" applyAlignment="1">
      <alignment horizontal="left" vertical="center" wrapText="1"/>
    </xf>
    <xf numFmtId="0" fontId="25" fillId="19" borderId="10" xfId="147" applyFont="1" applyFill="1" applyBorder="1" applyAlignment="1">
      <alignment vertical="center" wrapText="1"/>
    </xf>
    <xf numFmtId="0" fontId="28" fillId="0" borderId="0" xfId="142" applyFont="1"/>
    <xf numFmtId="173" fontId="29" fillId="0" borderId="0" xfId="142" applyNumberFormat="1" applyFont="1" applyAlignment="1">
      <alignment horizontal="right"/>
    </xf>
    <xf numFmtId="0" fontId="25" fillId="19" borderId="10" xfId="147" applyFont="1" applyFill="1" applyBorder="1" applyAlignment="1">
      <alignment horizontal="center" vertical="center" wrapText="1"/>
    </xf>
    <xf numFmtId="0" fontId="29" fillId="3" borderId="15" xfId="142" applyFont="1" applyFill="1" applyBorder="1"/>
    <xf numFmtId="0" fontId="30" fillId="3" borderId="0" xfId="142" applyFont="1" applyFill="1"/>
    <xf numFmtId="0" fontId="17" fillId="0" borderId="0" xfId="142" applyFont="1"/>
    <xf numFmtId="0" fontId="32" fillId="3" borderId="15" xfId="142" applyFont="1" applyFill="1" applyBorder="1"/>
    <xf numFmtId="0" fontId="33" fillId="3" borderId="0" xfId="142" applyFont="1" applyFill="1"/>
    <xf numFmtId="0" fontId="13" fillId="0" borderId="18" xfId="142" applyBorder="1"/>
    <xf numFmtId="0" fontId="13" fillId="0" borderId="16" xfId="142" applyBorder="1"/>
    <xf numFmtId="0" fontId="26" fillId="19" borderId="10" xfId="142" applyFont="1" applyFill="1" applyBorder="1"/>
    <xf numFmtId="10" fontId="27" fillId="15" borderId="7" xfId="176" applyNumberFormat="1" applyFont="1" applyFill="1" applyBorder="1" applyProtection="1">
      <protection locked="0"/>
    </xf>
    <xf numFmtId="0" fontId="25" fillId="0" borderId="0" xfId="0" applyFont="1" applyAlignment="1">
      <alignment horizontal="center"/>
    </xf>
    <xf numFmtId="0" fontId="25" fillId="0" borderId="0" xfId="0" applyFont="1" applyAlignment="1">
      <alignment horizontal="right"/>
    </xf>
    <xf numFmtId="14" fontId="12" fillId="0" borderId="7" xfId="0" applyNumberFormat="1" applyFont="1" applyBorder="1" applyAlignment="1">
      <alignment horizontal="center"/>
    </xf>
    <xf numFmtId="0" fontId="29" fillId="3" borderId="0" xfId="0" applyFont="1" applyFill="1" applyAlignment="1">
      <alignment horizontal="center" vertical="center"/>
    </xf>
    <xf numFmtId="0" fontId="29" fillId="3" borderId="0" xfId="0" applyFont="1" applyFill="1" applyAlignment="1">
      <alignment horizontal="center" vertical="center" wrapText="1"/>
    </xf>
    <xf numFmtId="0" fontId="12" fillId="16" borderId="8" xfId="0" applyFont="1" applyFill="1" applyBorder="1" applyAlignment="1">
      <alignment horizontal="center"/>
    </xf>
    <xf numFmtId="0" fontId="12" fillId="0" borderId="8" xfId="0" applyFont="1" applyBorder="1"/>
    <xf numFmtId="49" fontId="12" fillId="0" borderId="8" xfId="2" applyNumberFormat="1" applyFont="1" applyFill="1" applyBorder="1" applyProtection="1"/>
    <xf numFmtId="0" fontId="0" fillId="3" borderId="0" xfId="0" applyFill="1"/>
    <xf numFmtId="2" fontId="12" fillId="15" borderId="8" xfId="167" applyNumberFormat="1" applyFont="1" applyFill="1" applyBorder="1" applyAlignment="1" applyProtection="1">
      <alignment horizontal="center"/>
      <protection locked="0"/>
    </xf>
    <xf numFmtId="49" fontId="12" fillId="15" borderId="6" xfId="167" applyNumberFormat="1" applyFont="1" applyFill="1" applyBorder="1" applyAlignment="1" applyProtection="1">
      <alignment horizontal="center"/>
      <protection locked="0"/>
    </xf>
    <xf numFmtId="176" fontId="12" fillId="15" borderId="8" xfId="167" applyNumberFormat="1" applyFont="1" applyFill="1" applyBorder="1" applyAlignment="1" applyProtection="1">
      <alignment horizontal="center"/>
      <protection locked="0"/>
    </xf>
    <xf numFmtId="49" fontId="12" fillId="15" borderId="8" xfId="167" applyNumberFormat="1" applyFont="1" applyFill="1" applyBorder="1" applyAlignment="1" applyProtection="1">
      <alignment horizontal="center"/>
      <protection locked="0"/>
    </xf>
    <xf numFmtId="44" fontId="12" fillId="15" borderId="8" xfId="167" applyFont="1" applyFill="1" applyBorder="1" applyAlignment="1" applyProtection="1">
      <alignment horizontal="center"/>
      <protection locked="0"/>
    </xf>
    <xf numFmtId="0" fontId="35" fillId="0" borderId="8" xfId="140" applyFont="1" applyBorder="1" applyAlignment="1">
      <alignment horizontal="center" vertical="center"/>
    </xf>
    <xf numFmtId="176" fontId="12" fillId="0" borderId="8" xfId="167" applyNumberFormat="1" applyFont="1" applyFill="1" applyBorder="1" applyAlignment="1" applyProtection="1">
      <alignment horizontal="center"/>
    </xf>
    <xf numFmtId="177" fontId="12" fillId="0" borderId="8" xfId="167" applyNumberFormat="1" applyFont="1" applyFill="1" applyBorder="1" applyAlignment="1" applyProtection="1">
      <alignment horizontal="center"/>
    </xf>
    <xf numFmtId="44" fontId="12" fillId="0" borderId="8" xfId="167" applyFont="1" applyFill="1" applyBorder="1" applyAlignment="1" applyProtection="1">
      <alignment horizontal="center"/>
    </xf>
    <xf numFmtId="0" fontId="26" fillId="0" borderId="9" xfId="140" applyFont="1" applyBorder="1" applyAlignment="1">
      <alignment horizontal="center" vertical="center"/>
    </xf>
    <xf numFmtId="44" fontId="12" fillId="16" borderId="9" xfId="167" applyFont="1" applyFill="1" applyBorder="1" applyAlignment="1" applyProtection="1">
      <alignment horizontal="center"/>
    </xf>
    <xf numFmtId="44" fontId="12" fillId="16" borderId="11" xfId="167" applyFont="1" applyFill="1" applyBorder="1" applyAlignment="1" applyProtection="1">
      <alignment horizontal="center"/>
    </xf>
    <xf numFmtId="44" fontId="12" fillId="16" borderId="4" xfId="167" applyFont="1" applyFill="1" applyBorder="1" applyAlignment="1" applyProtection="1">
      <alignment horizontal="center"/>
    </xf>
    <xf numFmtId="44" fontId="12" fillId="16" borderId="3" xfId="167" applyFont="1" applyFill="1" applyBorder="1" applyAlignment="1" applyProtection="1">
      <alignment horizontal="center"/>
    </xf>
    <xf numFmtId="44" fontId="12" fillId="16" borderId="25" xfId="167" applyFont="1" applyFill="1" applyBorder="1" applyAlignment="1" applyProtection="1">
      <alignment horizontal="center"/>
    </xf>
    <xf numFmtId="44" fontId="12" fillId="16" borderId="24" xfId="167" applyFont="1" applyFill="1" applyBorder="1" applyAlignment="1" applyProtection="1">
      <alignment horizontal="center"/>
    </xf>
    <xf numFmtId="44" fontId="12" fillId="16" borderId="2" xfId="167" applyFont="1" applyFill="1" applyBorder="1" applyAlignment="1" applyProtection="1">
      <alignment horizontal="center"/>
    </xf>
    <xf numFmtId="44" fontId="12" fillId="16" borderId="1" xfId="167" applyFont="1" applyFill="1" applyBorder="1" applyAlignment="1" applyProtection="1">
      <alignment horizontal="center"/>
    </xf>
    <xf numFmtId="2" fontId="12" fillId="16" borderId="4" xfId="167" applyNumberFormat="1" applyFont="1" applyFill="1" applyBorder="1" applyAlignment="1" applyProtection="1">
      <alignment horizontal="center"/>
    </xf>
    <xf numFmtId="49" fontId="12" fillId="16" borderId="3" xfId="167" applyNumberFormat="1" applyFont="1" applyFill="1" applyBorder="1" applyAlignment="1" applyProtection="1">
      <alignment horizontal="center"/>
    </xf>
    <xf numFmtId="2" fontId="12" fillId="16" borderId="25" xfId="167" applyNumberFormat="1" applyFont="1" applyFill="1" applyBorder="1" applyAlignment="1" applyProtection="1">
      <alignment horizontal="center"/>
    </xf>
    <xf numFmtId="49" fontId="12" fillId="16" borderId="24" xfId="167" applyNumberFormat="1" applyFont="1" applyFill="1" applyBorder="1" applyAlignment="1" applyProtection="1">
      <alignment horizontal="center"/>
    </xf>
    <xf numFmtId="2" fontId="12" fillId="16" borderId="2" xfId="167" applyNumberFormat="1" applyFont="1" applyFill="1" applyBorder="1" applyAlignment="1" applyProtection="1">
      <alignment horizontal="center"/>
    </xf>
    <xf numFmtId="49" fontId="12" fillId="16" borderId="1" xfId="167" applyNumberFormat="1" applyFont="1" applyFill="1" applyBorder="1" applyAlignment="1" applyProtection="1">
      <alignment horizontal="center"/>
    </xf>
    <xf numFmtId="176" fontId="12" fillId="24" borderId="8" xfId="167" applyNumberFormat="1" applyFont="1" applyFill="1" applyBorder="1" applyAlignment="1" applyProtection="1">
      <alignment horizontal="center"/>
    </xf>
    <xf numFmtId="44" fontId="31" fillId="0" borderId="26" xfId="167" applyFont="1" applyBorder="1" applyAlignment="1" applyProtection="1">
      <alignment horizontal="right"/>
    </xf>
    <xf numFmtId="44" fontId="31" fillId="0" borderId="26" xfId="167" applyFont="1" applyBorder="1" applyProtection="1"/>
    <xf numFmtId="10" fontId="37" fillId="0" borderId="0" xfId="172" applyNumberFormat="1" applyFont="1" applyFill="1" applyBorder="1" applyAlignment="1" applyProtection="1">
      <alignment vertical="center"/>
    </xf>
    <xf numFmtId="174" fontId="38" fillId="0" borderId="0" xfId="172" applyNumberFormat="1" applyFont="1" applyFill="1" applyBorder="1" applyAlignment="1" applyProtection="1">
      <alignment vertical="center"/>
    </xf>
    <xf numFmtId="10" fontId="39" fillId="0" borderId="0" xfId="172" applyNumberFormat="1" applyFont="1" applyFill="1" applyBorder="1" applyAlignment="1" applyProtection="1">
      <alignment vertical="center"/>
    </xf>
    <xf numFmtId="174" fontId="27" fillId="0" borderId="0" xfId="172" applyNumberFormat="1" applyFont="1" applyFill="1" applyBorder="1" applyAlignment="1" applyProtection="1">
      <alignment vertical="center"/>
    </xf>
    <xf numFmtId="175" fontId="27" fillId="0" borderId="17" xfId="173" applyNumberFormat="1" applyFont="1" applyFill="1" applyBorder="1" applyAlignment="1" applyProtection="1">
      <alignment horizontal="right" vertical="center"/>
    </xf>
    <xf numFmtId="174" fontId="40" fillId="0" borderId="0" xfId="172" applyNumberFormat="1" applyFont="1" applyFill="1" applyBorder="1" applyAlignment="1" applyProtection="1">
      <alignment vertical="center"/>
    </xf>
    <xf numFmtId="175" fontId="40" fillId="0" borderId="17" xfId="173" applyNumberFormat="1" applyFont="1" applyFill="1" applyBorder="1" applyAlignment="1" applyProtection="1">
      <alignment horizontal="right" vertical="center"/>
    </xf>
    <xf numFmtId="10" fontId="27" fillId="0" borderId="0" xfId="172" applyNumberFormat="1" applyFont="1" applyFill="1" applyBorder="1" applyAlignment="1" applyProtection="1">
      <alignment vertical="center"/>
    </xf>
    <xf numFmtId="10" fontId="37" fillId="0" borderId="7" xfId="172" applyNumberFormat="1" applyFont="1" applyFill="1" applyBorder="1" applyAlignment="1" applyProtection="1">
      <alignment horizontal="right" vertical="center"/>
    </xf>
    <xf numFmtId="10" fontId="26" fillId="0" borderId="0" xfId="172" applyNumberFormat="1" applyFont="1" applyFill="1" applyBorder="1" applyAlignment="1" applyProtection="1">
      <alignment horizontal="right" vertical="center"/>
    </xf>
    <xf numFmtId="174" fontId="26" fillId="0" borderId="0" xfId="172" applyNumberFormat="1" applyFont="1" applyFill="1" applyBorder="1" applyAlignment="1" applyProtection="1">
      <alignment vertical="center"/>
    </xf>
    <xf numFmtId="10" fontId="27" fillId="0" borderId="7" xfId="172" applyNumberFormat="1" applyFont="1" applyFill="1" applyBorder="1" applyAlignment="1" applyProtection="1">
      <alignment horizontal="right" vertical="center"/>
    </xf>
    <xf numFmtId="10" fontId="37" fillId="0" borderId="23" xfId="172" applyNumberFormat="1" applyFont="1" applyFill="1" applyBorder="1" applyAlignment="1" applyProtection="1">
      <alignment horizontal="right" vertical="center"/>
    </xf>
    <xf numFmtId="174" fontId="38" fillId="0" borderId="23" xfId="172" applyNumberFormat="1" applyFont="1" applyFill="1" applyBorder="1" applyAlignment="1" applyProtection="1">
      <alignment vertical="center"/>
    </xf>
    <xf numFmtId="175" fontId="40" fillId="0" borderId="23" xfId="173" applyNumberFormat="1" applyFont="1" applyFill="1" applyBorder="1" applyAlignment="1" applyProtection="1">
      <alignment horizontal="right" vertical="center"/>
    </xf>
    <xf numFmtId="10" fontId="37" fillId="0" borderId="27" xfId="172" applyNumberFormat="1" applyFont="1" applyFill="1" applyBorder="1" applyAlignment="1" applyProtection="1">
      <alignment horizontal="right" vertical="center"/>
    </xf>
    <xf numFmtId="174" fontId="38" fillId="0" borderId="27" xfId="172" applyNumberFormat="1" applyFont="1" applyFill="1" applyBorder="1" applyAlignment="1" applyProtection="1">
      <alignment vertical="center"/>
    </xf>
    <xf numFmtId="49" fontId="31" fillId="23" borderId="36" xfId="159" applyNumberFormat="1" applyFont="1" applyFill="1" applyBorder="1" applyAlignment="1">
      <alignment horizontal="center" vertical="center" wrapText="1"/>
    </xf>
    <xf numFmtId="49" fontId="31" fillId="21" borderId="36" xfId="159" applyNumberFormat="1" applyFont="1" applyFill="1" applyBorder="1" applyAlignment="1">
      <alignment horizontal="center" vertical="center" wrapText="1"/>
    </xf>
    <xf numFmtId="49" fontId="31" fillId="22" borderId="36" xfId="159" applyNumberFormat="1" applyFont="1" applyFill="1" applyBorder="1" applyAlignment="1">
      <alignment horizontal="center" vertical="center" wrapText="1"/>
    </xf>
    <xf numFmtId="49" fontId="31" fillId="20" borderId="36" xfId="159" applyNumberFormat="1" applyFont="1" applyFill="1" applyBorder="1" applyAlignment="1">
      <alignment horizontal="center" vertical="center" wrapText="1"/>
    </xf>
    <xf numFmtId="0" fontId="26" fillId="19" borderId="10" xfId="177" applyFont="1" applyFill="1" applyBorder="1" applyAlignment="1">
      <alignment horizontal="center" vertical="center" wrapText="1"/>
    </xf>
    <xf numFmtId="44" fontId="12" fillId="0" borderId="7" xfId="173" applyFont="1" applyFill="1" applyBorder="1" applyAlignment="1" applyProtection="1">
      <alignment horizontal="center"/>
    </xf>
    <xf numFmtId="0" fontId="28" fillId="3" borderId="0" xfId="174" applyFont="1" applyFill="1"/>
    <xf numFmtId="165" fontId="28" fillId="3" borderId="7" xfId="173" applyNumberFormat="1" applyFont="1" applyFill="1" applyBorder="1" applyProtection="1"/>
    <xf numFmtId="0" fontId="26" fillId="0" borderId="0" xfId="174" applyFont="1"/>
    <xf numFmtId="0" fontId="27" fillId="0" borderId="0" xfId="174" applyFont="1"/>
    <xf numFmtId="44" fontId="12" fillId="0" borderId="13" xfId="173" applyFont="1" applyBorder="1" applyProtection="1"/>
    <xf numFmtId="0" fontId="29" fillId="3" borderId="0" xfId="174" applyFont="1" applyFill="1"/>
    <xf numFmtId="165" fontId="30" fillId="3" borderId="16" xfId="173" applyNumberFormat="1" applyFont="1" applyFill="1" applyBorder="1" applyProtection="1"/>
    <xf numFmtId="44" fontId="12" fillId="0" borderId="7" xfId="173" applyFont="1" applyBorder="1" applyProtection="1"/>
    <xf numFmtId="0" fontId="32" fillId="3" borderId="0" xfId="174" applyFont="1" applyFill="1"/>
    <xf numFmtId="44" fontId="12" fillId="0" borderId="16" xfId="173" applyFont="1" applyBorder="1" applyProtection="1"/>
    <xf numFmtId="0" fontId="12" fillId="19" borderId="10" xfId="174" applyFill="1" applyBorder="1"/>
    <xf numFmtId="0" fontId="31" fillId="19" borderId="10" xfId="174" applyFont="1" applyFill="1" applyBorder="1" applyAlignment="1">
      <alignment horizontal="center"/>
    </xf>
    <xf numFmtId="0" fontId="31" fillId="0" borderId="0" xfId="174" applyFont="1" applyAlignment="1">
      <alignment horizontal="center"/>
    </xf>
    <xf numFmtId="0" fontId="16" fillId="2" borderId="0" xfId="3" applyFont="1" applyFill="1" applyAlignment="1">
      <alignment horizontal="center" vertical="center"/>
    </xf>
    <xf numFmtId="0" fontId="18" fillId="0" borderId="0" xfId="3" applyFont="1" applyAlignment="1">
      <alignment horizontal="center" vertical="center" wrapText="1"/>
    </xf>
    <xf numFmtId="0" fontId="17" fillId="0" borderId="0" xfId="3" applyFont="1" applyAlignment="1">
      <alignment horizontal="left" wrapText="1"/>
    </xf>
    <xf numFmtId="0" fontId="17" fillId="15" borderId="0" xfId="3" applyFont="1" applyFill="1" applyAlignment="1">
      <alignment horizontal="left" wrapText="1"/>
    </xf>
    <xf numFmtId="0" fontId="12" fillId="0" borderId="8" xfId="0" applyFont="1" applyBorder="1" applyAlignment="1">
      <alignment horizontal="left" vertical="center" wrapText="1"/>
    </xf>
    <xf numFmtId="0" fontId="26" fillId="0" borderId="9" xfId="0" applyFont="1" applyBorder="1" applyAlignment="1">
      <alignment wrapText="1"/>
    </xf>
    <xf numFmtId="0" fontId="26" fillId="0" borderId="11" xfId="0" applyFont="1" applyBorder="1" applyAlignment="1">
      <alignment wrapText="1"/>
    </xf>
    <xf numFmtId="0" fontId="27" fillId="0" borderId="9" xfId="0" applyFont="1" applyBorder="1"/>
    <xf numFmtId="0" fontId="27" fillId="0" borderId="10" xfId="0" applyFont="1" applyBorder="1"/>
    <xf numFmtId="0" fontId="27" fillId="0" borderId="11" xfId="0" applyFont="1" applyBorder="1"/>
    <xf numFmtId="0" fontId="24" fillId="0" borderId="8" xfId="4" applyFont="1" applyBorder="1" applyAlignment="1">
      <alignment horizontal="left" vertical="center" wrapText="1"/>
    </xf>
    <xf numFmtId="0" fontId="24" fillId="0" borderId="8" xfId="4" applyFont="1" applyBorder="1" applyAlignment="1">
      <alignment vertical="center" wrapText="1"/>
    </xf>
    <xf numFmtId="14" fontId="13" fillId="0" borderId="7" xfId="142" applyNumberFormat="1" applyBorder="1" applyAlignment="1">
      <alignment horizontal="left"/>
    </xf>
    <xf numFmtId="0" fontId="31" fillId="16" borderId="0" xfId="142" applyFont="1" applyFill="1" applyAlignment="1">
      <alignment horizontal="center" vertical="center"/>
    </xf>
    <xf numFmtId="49" fontId="16" fillId="16" borderId="0" xfId="159" applyNumberFormat="1" applyFont="1" applyFill="1" applyAlignment="1">
      <alignment horizontal="center" vertical="center"/>
    </xf>
    <xf numFmtId="0" fontId="13" fillId="0" borderId="9" xfId="147" applyBorder="1" applyAlignment="1">
      <alignment horizontal="left" vertical="center" wrapText="1"/>
    </xf>
    <xf numFmtId="0" fontId="13" fillId="0" borderId="10" xfId="147" applyBorder="1" applyAlignment="1">
      <alignment horizontal="left" vertical="center" wrapText="1"/>
    </xf>
    <xf numFmtId="0" fontId="13" fillId="0" borderId="11" xfId="147" applyBorder="1" applyAlignment="1">
      <alignment horizontal="left" vertical="center" wrapText="1"/>
    </xf>
    <xf numFmtId="0" fontId="13" fillId="0" borderId="7" xfId="107" applyNumberFormat="1" applyFont="1" applyBorder="1" applyAlignment="1" applyProtection="1">
      <alignment horizontal="center"/>
    </xf>
    <xf numFmtId="0" fontId="13" fillId="0" borderId="0" xfId="142" applyAlignment="1">
      <alignment horizontal="left"/>
    </xf>
    <xf numFmtId="49" fontId="16" fillId="23" borderId="0" xfId="159" applyNumberFormat="1" applyFont="1" applyFill="1" applyAlignment="1">
      <alignment horizontal="center" vertical="center"/>
    </xf>
    <xf numFmtId="0" fontId="26" fillId="19" borderId="9" xfId="147" applyFont="1" applyFill="1" applyBorder="1" applyAlignment="1">
      <alignment horizontal="left" vertical="center" wrapText="1"/>
    </xf>
    <xf numFmtId="0" fontId="26" fillId="19" borderId="10" xfId="147" applyFont="1" applyFill="1" applyBorder="1" applyAlignment="1">
      <alignment horizontal="left" vertical="center" wrapText="1"/>
    </xf>
    <xf numFmtId="173" fontId="29" fillId="3" borderId="0" xfId="142" applyNumberFormat="1" applyFont="1" applyFill="1" applyAlignment="1">
      <alignment horizontal="right"/>
    </xf>
    <xf numFmtId="0" fontId="13" fillId="0" borderId="7" xfId="142" applyBorder="1" applyAlignment="1">
      <alignment horizontal="left"/>
    </xf>
    <xf numFmtId="49" fontId="16" fillId="21" borderId="0" xfId="159" applyNumberFormat="1" applyFont="1" applyFill="1" applyAlignment="1">
      <alignment horizontal="center" vertical="center"/>
    </xf>
    <xf numFmtId="49" fontId="16" fillId="22" borderId="0" xfId="159" applyNumberFormat="1" applyFont="1" applyFill="1" applyAlignment="1">
      <alignment horizontal="center" vertical="center"/>
    </xf>
    <xf numFmtId="49" fontId="16" fillId="20" borderId="0" xfId="159" applyNumberFormat="1" applyFont="1" applyFill="1" applyAlignment="1">
      <alignment horizontal="center" vertical="center"/>
    </xf>
    <xf numFmtId="49" fontId="31" fillId="2" borderId="12" xfId="169" applyNumberFormat="1" applyFont="1" applyFill="1" applyBorder="1" applyAlignment="1">
      <alignment horizontal="center" vertical="center"/>
    </xf>
    <xf numFmtId="49" fontId="31" fillId="2" borderId="13" xfId="169" applyNumberFormat="1" applyFont="1" applyFill="1" applyBorder="1" applyAlignment="1">
      <alignment horizontal="center" vertical="center"/>
    </xf>
    <xf numFmtId="49" fontId="31" fillId="2" borderId="14" xfId="169" applyNumberFormat="1" applyFont="1" applyFill="1" applyBorder="1" applyAlignment="1">
      <alignment horizontal="center" vertical="center"/>
    </xf>
    <xf numFmtId="0" fontId="31" fillId="2" borderId="0" xfId="169" applyFont="1" applyFill="1" applyAlignment="1">
      <alignment horizontal="center" vertical="center"/>
    </xf>
    <xf numFmtId="0" fontId="31" fillId="2" borderId="17" xfId="169" applyFont="1" applyFill="1" applyBorder="1" applyAlignment="1">
      <alignment horizontal="center" vertical="center"/>
    </xf>
    <xf numFmtId="0" fontId="37" fillId="0" borderId="12" xfId="171" applyFont="1" applyBorder="1" applyAlignment="1">
      <alignment vertical="center" wrapText="1"/>
    </xf>
    <xf numFmtId="0" fontId="44" fillId="0" borderId="13" xfId="171" applyFont="1" applyBorder="1" applyAlignment="1">
      <alignment vertical="center"/>
    </xf>
    <xf numFmtId="0" fontId="12" fillId="17" borderId="33" xfId="171" applyFill="1" applyBorder="1" applyAlignment="1">
      <alignment horizontal="center" vertical="center"/>
    </xf>
    <xf numFmtId="0" fontId="12" fillId="17" borderId="10" xfId="171" applyFill="1" applyBorder="1" applyAlignment="1">
      <alignment horizontal="center" vertical="center"/>
    </xf>
    <xf numFmtId="0" fontId="12" fillId="17" borderId="34" xfId="171" applyFill="1" applyBorder="1" applyAlignment="1">
      <alignment horizontal="center" vertical="center"/>
    </xf>
    <xf numFmtId="0" fontId="37" fillId="0" borderId="20" xfId="171" applyFont="1" applyBorder="1" applyAlignment="1">
      <alignment horizontal="left" vertical="center" wrapText="1"/>
    </xf>
    <xf numFmtId="0" fontId="37" fillId="0" borderId="21" xfId="171" applyFont="1" applyBorder="1" applyAlignment="1">
      <alignment horizontal="left" vertical="center" wrapText="1"/>
    </xf>
    <xf numFmtId="0" fontId="37" fillId="0" borderId="22" xfId="171" applyFont="1" applyBorder="1" applyAlignment="1">
      <alignment horizontal="left" vertical="center" wrapText="1"/>
    </xf>
    <xf numFmtId="0" fontId="46" fillId="18" borderId="7" xfId="0" applyFont="1" applyFill="1" applyBorder="1" applyAlignment="1">
      <alignment horizontal="center" vertical="center"/>
    </xf>
    <xf numFmtId="0" fontId="15" fillId="0" borderId="5" xfId="0" applyFont="1" applyBorder="1" applyAlignment="1">
      <alignment horizontal="left" vertical="center" wrapText="1"/>
    </xf>
    <xf numFmtId="0" fontId="12" fillId="0" borderId="7" xfId="0" applyFont="1" applyBorder="1" applyAlignment="1">
      <alignment horizontal="left" wrapText="1"/>
    </xf>
    <xf numFmtId="49" fontId="34" fillId="3" borderId="9" xfId="140" applyNumberFormat="1" applyFont="1" applyFill="1" applyBorder="1" applyAlignment="1">
      <alignment horizontal="center"/>
    </xf>
    <xf numFmtId="49" fontId="34" fillId="3" borderId="10" xfId="140" applyNumberFormat="1" applyFont="1" applyFill="1" applyBorder="1" applyAlignment="1">
      <alignment horizontal="center"/>
    </xf>
    <xf numFmtId="49" fontId="34" fillId="3" borderId="11" xfId="140" applyNumberFormat="1" applyFont="1" applyFill="1" applyBorder="1" applyAlignment="1">
      <alignment horizontal="center"/>
    </xf>
    <xf numFmtId="0" fontId="16" fillId="23" borderId="0" xfId="140" applyFont="1" applyFill="1" applyAlignment="1">
      <alignment horizontal="center" vertical="center"/>
    </xf>
    <xf numFmtId="0" fontId="16" fillId="21" borderId="0" xfId="140" applyFont="1" applyFill="1" applyAlignment="1">
      <alignment horizontal="center" vertical="center"/>
    </xf>
    <xf numFmtId="0" fontId="16" fillId="22" borderId="0" xfId="140" applyFont="1" applyFill="1" applyAlignment="1">
      <alignment horizontal="center" vertical="center"/>
    </xf>
    <xf numFmtId="0" fontId="16" fillId="20" borderId="0" xfId="140" applyFont="1" applyFill="1" applyAlignment="1">
      <alignment horizontal="center" vertical="center"/>
    </xf>
  </cellXfs>
  <cellStyles count="184">
    <cellStyle name="20% - Akzent1" xfId="5"/>
    <cellStyle name="20% - Akzent2" xfId="6"/>
    <cellStyle name="20% - Akzent3" xfId="7"/>
    <cellStyle name="20% - Akzent4" xfId="8"/>
    <cellStyle name="20% - Akzent5" xfId="9"/>
    <cellStyle name="20% - Akzent6" xfId="10"/>
    <cellStyle name="40% - Akzent1" xfId="11"/>
    <cellStyle name="40% - Akzent2" xfId="12"/>
    <cellStyle name="40% - Akzent3" xfId="13"/>
    <cellStyle name="40% - Akzent4" xfId="14"/>
    <cellStyle name="40% - Akzent5" xfId="15"/>
    <cellStyle name="40% - Akzent6" xfId="16"/>
    <cellStyle name="60% - Akzent1" xfId="17"/>
    <cellStyle name="60% - Akzent2" xfId="18"/>
    <cellStyle name="60% - Akzent3" xfId="19"/>
    <cellStyle name="60% - Akzent4" xfId="20"/>
    <cellStyle name="60% - Akzent5" xfId="21"/>
    <cellStyle name="60% - Akzent6" xfId="22"/>
    <cellStyle name="Border" xfId="23"/>
    <cellStyle name="Border 10" xfId="24"/>
    <cellStyle name="Border 11" xfId="25"/>
    <cellStyle name="Border 12" xfId="26"/>
    <cellStyle name="Border 13" xfId="27"/>
    <cellStyle name="Border 14" xfId="28"/>
    <cellStyle name="Border 15" xfId="29"/>
    <cellStyle name="Border 16" xfId="30"/>
    <cellStyle name="Border 17" xfId="31"/>
    <cellStyle name="Border 18" xfId="32"/>
    <cellStyle name="Border 19" xfId="33"/>
    <cellStyle name="Border 2" xfId="34"/>
    <cellStyle name="Border 2 10" xfId="35"/>
    <cellStyle name="Border 2 11" xfId="36"/>
    <cellStyle name="Border 2 12" xfId="37"/>
    <cellStyle name="Border 2 13" xfId="38"/>
    <cellStyle name="Border 2 14" xfId="39"/>
    <cellStyle name="Border 2 15" xfId="40"/>
    <cellStyle name="Border 2 16" xfId="41"/>
    <cellStyle name="Border 2 17" xfId="42"/>
    <cellStyle name="Border 2 18" xfId="43"/>
    <cellStyle name="Border 2 19" xfId="44"/>
    <cellStyle name="Border 2 2" xfId="45"/>
    <cellStyle name="Border 2 20" xfId="46"/>
    <cellStyle name="Border 2 21" xfId="47"/>
    <cellStyle name="Border 2 22" xfId="48"/>
    <cellStyle name="Border 2 23" xfId="49"/>
    <cellStyle name="Border 2 24" xfId="50"/>
    <cellStyle name="Border 2 25" xfId="51"/>
    <cellStyle name="Border 2 26" xfId="52"/>
    <cellStyle name="Border 2 27" xfId="53"/>
    <cellStyle name="Border 2 28" xfId="54"/>
    <cellStyle name="Border 2 29" xfId="55"/>
    <cellStyle name="Border 2 3" xfId="56"/>
    <cellStyle name="Border 2 30" xfId="57"/>
    <cellStyle name="Border 2 31" xfId="58"/>
    <cellStyle name="Border 2 32" xfId="59"/>
    <cellStyle name="Border 2 33" xfId="60"/>
    <cellStyle name="Border 2 34" xfId="61"/>
    <cellStyle name="Border 2 35" xfId="62"/>
    <cellStyle name="Border 2 36" xfId="63"/>
    <cellStyle name="Border 2 37" xfId="64"/>
    <cellStyle name="Border 2 38" xfId="65"/>
    <cellStyle name="Border 2 39" xfId="66"/>
    <cellStyle name="Border 2 4" xfId="67"/>
    <cellStyle name="Border 2 5" xfId="68"/>
    <cellStyle name="Border 2 6" xfId="69"/>
    <cellStyle name="Border 2 7" xfId="70"/>
    <cellStyle name="Border 2 8" xfId="71"/>
    <cellStyle name="Border 2 9" xfId="72"/>
    <cellStyle name="Border 20" xfId="73"/>
    <cellStyle name="Border 21" xfId="74"/>
    <cellStyle name="Border 22" xfId="75"/>
    <cellStyle name="Border 23" xfId="76"/>
    <cellStyle name="Border 24" xfId="77"/>
    <cellStyle name="Border 25" xfId="78"/>
    <cellStyle name="Border 26" xfId="79"/>
    <cellStyle name="Border 27" xfId="80"/>
    <cellStyle name="Border 28" xfId="81"/>
    <cellStyle name="Border 29" xfId="82"/>
    <cellStyle name="Border 3" xfId="83"/>
    <cellStyle name="Border 30" xfId="84"/>
    <cellStyle name="Border 31" xfId="85"/>
    <cellStyle name="Border 32" xfId="86"/>
    <cellStyle name="Border 33" xfId="87"/>
    <cellStyle name="Border 34" xfId="88"/>
    <cellStyle name="Border 35" xfId="89"/>
    <cellStyle name="Border 36" xfId="90"/>
    <cellStyle name="Border 37" xfId="91"/>
    <cellStyle name="Border 38" xfId="92"/>
    <cellStyle name="Border 39" xfId="93"/>
    <cellStyle name="Border 4" xfId="94"/>
    <cellStyle name="Border 40" xfId="95"/>
    <cellStyle name="Border 5" xfId="96"/>
    <cellStyle name="Border 6" xfId="97"/>
    <cellStyle name="Border 7" xfId="98"/>
    <cellStyle name="Border 8" xfId="99"/>
    <cellStyle name="Border 9" xfId="100"/>
    <cellStyle name="Comma0" xfId="101"/>
    <cellStyle name="Comma0 2" xfId="102"/>
    <cellStyle name="Currency0" xfId="103"/>
    <cellStyle name="Currency0 2" xfId="104"/>
    <cellStyle name="Dezimal 2" xfId="105"/>
    <cellStyle name="Euro" xfId="1"/>
    <cellStyle name="Euro 2" xfId="106"/>
    <cellStyle name="Euro 2 2" xfId="107"/>
    <cellStyle name="Euro 2 2 2" xfId="108"/>
    <cellStyle name="Euro 2 2 3" xfId="173"/>
    <cellStyle name="Euro 3" xfId="109"/>
    <cellStyle name="Euro 4" xfId="110"/>
    <cellStyle name="Euro 5" xfId="111"/>
    <cellStyle name="Euro 6" xfId="112"/>
    <cellStyle name="Euro_Preis_u Leistungsermittlung_JobaTest" xfId="113"/>
    <cellStyle name="Excel Built-in Normal" xfId="114"/>
    <cellStyle name="Grey" xfId="115"/>
    <cellStyle name="Heading 1" xfId="116"/>
    <cellStyle name="Heading 1 2" xfId="117"/>
    <cellStyle name="Heading 2" xfId="118"/>
    <cellStyle name="Heading 2 2" xfId="119"/>
    <cellStyle name="Input [yellow]" xfId="120"/>
    <cellStyle name="Input [yellow] 2" xfId="121"/>
    <cellStyle name="Komma 2" xfId="122"/>
    <cellStyle name="Komma 3" xfId="123"/>
    <cellStyle name="Komma0" xfId="124"/>
    <cellStyle name="Komma0 2" xfId="125"/>
    <cellStyle name="Milliers [0]_laroux" xfId="126"/>
    <cellStyle name="Milliers_laroux" xfId="127"/>
    <cellStyle name="Normal - Style1" xfId="128"/>
    <cellStyle name="Normal - Style1 2" xfId="129"/>
    <cellStyle name="Percent [2]" xfId="130"/>
    <cellStyle name="Percent [2] 2" xfId="131"/>
    <cellStyle name="Prozent" xfId="176" builtinId="5"/>
    <cellStyle name="Prozent 2" xfId="132"/>
    <cellStyle name="Prozent 2 2" xfId="133"/>
    <cellStyle name="Prozent 2 2 2" xfId="134"/>
    <cellStyle name="Prozent 2 3" xfId="135"/>
    <cellStyle name="Prozent 2 3 2" xfId="172"/>
    <cellStyle name="Prozent 3" xfId="136"/>
    <cellStyle name="Prozent 4" xfId="137"/>
    <cellStyle name="Prozent 5" xfId="138"/>
    <cellStyle name="Standard" xfId="0" builtinId="0"/>
    <cellStyle name="Standard 10" xfId="139"/>
    <cellStyle name="Standard 11" xfId="140"/>
    <cellStyle name="Standard 11 2" xfId="178"/>
    <cellStyle name="Standard 11 3" xfId="181"/>
    <cellStyle name="Standard 11 4" xfId="183"/>
    <cellStyle name="Standard 12" xfId="141"/>
    <cellStyle name="Standard 13" xfId="180"/>
    <cellStyle name="Standard 14" xfId="182"/>
    <cellStyle name="Standard 2" xfId="3"/>
    <cellStyle name="Standard 2 2" xfId="142"/>
    <cellStyle name="Standard 2 2 2" xfId="143"/>
    <cellStyle name="Standard 2 2 3" xfId="174"/>
    <cellStyle name="Standard 2 3" xfId="144"/>
    <cellStyle name="Standard 2 3 2" xfId="171"/>
    <cellStyle name="Standard 2 4" xfId="145"/>
    <cellStyle name="Standard 2 5" xfId="170"/>
    <cellStyle name="Standard 2_12_08_27_Anlage 05_LV und Kalkulationen Frankfurt 120328" xfId="146"/>
    <cellStyle name="Standard 3" xfId="4"/>
    <cellStyle name="Standard 3 2" xfId="147"/>
    <cellStyle name="Standard 3 2 2" xfId="177"/>
    <cellStyle name="Standard 3 3" xfId="148"/>
    <cellStyle name="Standard 4" xfId="149"/>
    <cellStyle name="Standard 4 2" xfId="150"/>
    <cellStyle name="Standard 5" xfId="151"/>
    <cellStyle name="Standard 5 2" xfId="152"/>
    <cellStyle name="Standard 6" xfId="153"/>
    <cellStyle name="Standard 6 2" xfId="154"/>
    <cellStyle name="Standard 7" xfId="155"/>
    <cellStyle name="Standard 7 2" xfId="156"/>
    <cellStyle name="Standard 8" xfId="157"/>
    <cellStyle name="Standard 9" xfId="158"/>
    <cellStyle name="Standard_Tabelle1 2 2" xfId="159"/>
    <cellStyle name="Standard_Tabelle1 2 2 2" xfId="169"/>
    <cellStyle name="Total" xfId="160"/>
    <cellStyle name="Total 2" xfId="161"/>
    <cellStyle name="Valuta0" xfId="162"/>
    <cellStyle name="Valuta0 2" xfId="163"/>
    <cellStyle name="Währung" xfId="2" builtinId="4"/>
    <cellStyle name="Währung 2" xfId="164"/>
    <cellStyle name="Währung 2 2" xfId="165"/>
    <cellStyle name="Währung 2 2 2" xfId="166"/>
    <cellStyle name="Währung 2 2 3" xfId="175"/>
    <cellStyle name="Währung 3" xfId="167"/>
    <cellStyle name="Währung 3 2" xfId="179"/>
    <cellStyle name="Währung 4" xfId="168"/>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zoomScale="90" zoomScaleNormal="90" workbookViewId="0">
      <selection activeCell="E7" sqref="E7"/>
    </sheetView>
  </sheetViews>
  <sheetFormatPr baseColWidth="10" defaultColWidth="11.42578125" defaultRowHeight="15" x14ac:dyDescent="0.25"/>
  <cols>
    <col min="1" max="1" width="12.140625" style="1" customWidth="1"/>
    <col min="2" max="2" width="28" style="1" customWidth="1"/>
    <col min="3" max="4" width="12.140625" style="1" customWidth="1"/>
    <col min="5" max="5" width="32.140625" style="1" customWidth="1"/>
    <col min="6" max="16384" width="11.42578125" style="1"/>
  </cols>
  <sheetData>
    <row r="1" spans="1:5" ht="33" customHeight="1" x14ac:dyDescent="0.25">
      <c r="A1" s="338" t="s">
        <v>254</v>
      </c>
      <c r="B1" s="338"/>
      <c r="C1" s="338"/>
      <c r="D1" s="338"/>
      <c r="E1" s="338"/>
    </row>
    <row r="2" spans="1:5" ht="15" customHeight="1" x14ac:dyDescent="0.25">
      <c r="A2" s="2" t="s">
        <v>255</v>
      </c>
      <c r="B2" s="2" t="s">
        <v>255</v>
      </c>
      <c r="C2" s="2" t="s">
        <v>255</v>
      </c>
    </row>
    <row r="3" spans="1:5" ht="24" customHeight="1" x14ac:dyDescent="0.25">
      <c r="A3" s="2" t="s">
        <v>255</v>
      </c>
      <c r="B3" s="2" t="s">
        <v>255</v>
      </c>
      <c r="C3" s="75" t="s">
        <v>255</v>
      </c>
      <c r="D3" s="2" t="s">
        <v>256</v>
      </c>
      <c r="E3" s="54"/>
    </row>
    <row r="4" spans="1:5" ht="15" customHeight="1" x14ac:dyDescent="0.25">
      <c r="A4" s="2" t="s">
        <v>255</v>
      </c>
      <c r="B4" s="2" t="s">
        <v>255</v>
      </c>
      <c r="C4" s="234" t="s">
        <v>255</v>
      </c>
    </row>
    <row r="5" spans="1:5" ht="67.150000000000006" customHeight="1" x14ac:dyDescent="0.25">
      <c r="A5" s="2" t="s">
        <v>257</v>
      </c>
      <c r="B5" s="3" t="s">
        <v>237</v>
      </c>
      <c r="D5" s="2" t="s">
        <v>258</v>
      </c>
      <c r="E5" s="130"/>
    </row>
    <row r="6" spans="1:5" ht="15" customHeight="1" x14ac:dyDescent="0.25">
      <c r="C6" s="84" t="s">
        <v>255</v>
      </c>
      <c r="D6" s="105" t="s">
        <v>255</v>
      </c>
      <c r="E6" s="4" t="s">
        <v>255</v>
      </c>
    </row>
    <row r="7" spans="1:5" ht="39" customHeight="1" x14ac:dyDescent="0.25">
      <c r="A7" s="5" t="s">
        <v>259</v>
      </c>
      <c r="B7" s="118" t="s">
        <v>500</v>
      </c>
      <c r="C7" s="2" t="s">
        <v>255</v>
      </c>
      <c r="E7" s="2" t="s">
        <v>255</v>
      </c>
    </row>
    <row r="8" spans="1:5" ht="15.75" x14ac:dyDescent="0.25">
      <c r="B8" s="1" t="s">
        <v>255</v>
      </c>
      <c r="D8" s="2" t="s">
        <v>255</v>
      </c>
      <c r="E8" s="2" t="s">
        <v>255</v>
      </c>
    </row>
    <row r="9" spans="1:5" ht="15.75" x14ac:dyDescent="0.25">
      <c r="D9" s="2" t="s">
        <v>255</v>
      </c>
      <c r="E9" s="2" t="s">
        <v>255</v>
      </c>
    </row>
    <row r="10" spans="1:5" ht="85.15" customHeight="1" x14ac:dyDescent="0.25">
      <c r="A10" s="339" t="s">
        <v>648</v>
      </c>
      <c r="B10" s="339"/>
      <c r="C10" s="339"/>
      <c r="D10" s="339"/>
      <c r="E10" s="339"/>
    </row>
    <row r="11" spans="1:5" ht="39" customHeight="1" x14ac:dyDescent="0.25">
      <c r="D11" s="2" t="s">
        <v>255</v>
      </c>
    </row>
    <row r="12" spans="1:5" ht="22.9" customHeight="1" x14ac:dyDescent="0.25">
      <c r="A12" s="341" t="s">
        <v>716</v>
      </c>
      <c r="B12" s="341"/>
      <c r="C12" s="341"/>
      <c r="D12" s="341"/>
      <c r="E12" s="341"/>
    </row>
    <row r="13" spans="1:5" ht="15" customHeight="1" x14ac:dyDescent="0.25"/>
    <row r="14" spans="1:5" ht="38.450000000000003" customHeight="1" x14ac:dyDescent="0.25">
      <c r="A14" s="340" t="s">
        <v>726</v>
      </c>
      <c r="B14" s="340"/>
      <c r="C14" s="340"/>
      <c r="D14" s="340"/>
      <c r="E14" s="340"/>
    </row>
    <row r="15" spans="1:5" ht="15" customHeight="1" x14ac:dyDescent="0.25"/>
    <row r="16" spans="1:5" ht="18" customHeight="1" x14ac:dyDescent="0.25">
      <c r="A16" s="6"/>
      <c r="B16" s="6"/>
      <c r="C16" s="6"/>
      <c r="D16" s="6"/>
      <c r="E16" s="6"/>
    </row>
  </sheetData>
  <sheetProtection algorithmName="SHA-512" hashValue="y1FeKirEGnrNUo/hUU2NmpRoiBBcT6+yedFsirrwNIb/D6Oe9dJ5CYHA5+MR3H902+Ltdj5ZQBC2EPV/TgHdaw==" saltValue="mjID0usfznlfN45RWTFcng==" spinCount="100000" sheet="1" objects="1" scenarios="1"/>
  <mergeCells count="4">
    <mergeCell ref="A1:E1"/>
    <mergeCell ref="A10:E10"/>
    <mergeCell ref="A14:E14"/>
    <mergeCell ref="A12:E12"/>
  </mergeCells>
  <pageMargins left="0.7" right="0.7" top="0.59416666666666662" bottom="0.78740157499999996" header="0.3" footer="0.3"/>
  <pageSetup paperSize="9" scale="92" orientation="portrait" horizontalDpi="0" verticalDpi="0" r:id="rId1"/>
  <headerFooter>
    <oddHeader>&amp;C&amp;8Grünpflege Gebäudewirtschaft Cottbus GmbH</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zoomScale="90" zoomScaleNormal="90" zoomScaleSheetLayoutView="80" zoomScalePageLayoutView="70" workbookViewId="0">
      <selection activeCell="C5" sqref="C5"/>
    </sheetView>
  </sheetViews>
  <sheetFormatPr baseColWidth="10" defaultColWidth="11.42578125" defaultRowHeight="12.75" x14ac:dyDescent="0.2"/>
  <cols>
    <col min="1" max="1" width="11.42578125" style="51"/>
    <col min="2" max="2" width="35.5703125" style="51" customWidth="1"/>
    <col min="3" max="3" width="25.42578125" style="51" customWidth="1"/>
    <col min="4" max="4" width="11.42578125" style="51"/>
    <col min="5" max="5" width="1.28515625" style="51" customWidth="1"/>
    <col min="6" max="6" width="12" style="51" customWidth="1"/>
    <col min="7" max="16384" width="11.42578125" style="35"/>
  </cols>
  <sheetData>
    <row r="1" spans="1:6" ht="18.399999999999999" customHeight="1" x14ac:dyDescent="0.2">
      <c r="A1" s="366" t="s">
        <v>394</v>
      </c>
      <c r="B1" s="367"/>
      <c r="C1" s="367"/>
      <c r="D1" s="367"/>
      <c r="E1" s="367"/>
      <c r="F1" s="368"/>
    </row>
    <row r="2" spans="1:6" ht="13.9" customHeight="1" x14ac:dyDescent="0.2">
      <c r="A2" s="170"/>
      <c r="B2" s="171"/>
      <c r="C2" s="171"/>
      <c r="D2" s="172"/>
      <c r="E2" s="173"/>
      <c r="F2" s="174"/>
    </row>
    <row r="3" spans="1:6" ht="15" customHeight="1" x14ac:dyDescent="0.2">
      <c r="A3" s="175"/>
      <c r="B3" s="176"/>
      <c r="C3" s="369" t="s">
        <v>293</v>
      </c>
      <c r="D3" s="369"/>
      <c r="E3" s="369"/>
      <c r="F3" s="370"/>
    </row>
    <row r="4" spans="1:6" ht="5.65" customHeight="1" x14ac:dyDescent="0.2">
      <c r="A4" s="177"/>
      <c r="B4" s="36"/>
      <c r="C4" s="36"/>
      <c r="D4" s="178"/>
      <c r="E4" s="179"/>
      <c r="F4" s="180"/>
    </row>
    <row r="5" spans="1:6" ht="13.9" customHeight="1" x14ac:dyDescent="0.2">
      <c r="A5" s="181" t="s">
        <v>294</v>
      </c>
      <c r="B5" s="182"/>
      <c r="C5" s="182"/>
      <c r="D5" s="37">
        <v>1</v>
      </c>
      <c r="E5" s="38"/>
      <c r="F5" s="183"/>
    </row>
    <row r="6" spans="1:6" ht="7.9" customHeight="1" x14ac:dyDescent="0.2">
      <c r="A6" s="181"/>
      <c r="B6" s="182"/>
      <c r="C6" s="182"/>
      <c r="D6" s="39"/>
      <c r="E6" s="40"/>
      <c r="F6" s="184"/>
    </row>
    <row r="7" spans="1:6" ht="13.9" customHeight="1" x14ac:dyDescent="0.2">
      <c r="A7" s="181" t="s">
        <v>295</v>
      </c>
      <c r="B7" s="182"/>
      <c r="C7" s="185"/>
      <c r="D7" s="39"/>
      <c r="E7" s="41"/>
      <c r="F7" s="186"/>
    </row>
    <row r="8" spans="1:6" ht="6" customHeight="1" x14ac:dyDescent="0.2">
      <c r="A8" s="187"/>
      <c r="B8" s="188"/>
      <c r="C8" s="188"/>
      <c r="D8" s="42"/>
      <c r="E8" s="40"/>
      <c r="F8" s="184"/>
    </row>
    <row r="9" spans="1:6" ht="13.9" customHeight="1" x14ac:dyDescent="0.2">
      <c r="A9" s="187" t="s">
        <v>296</v>
      </c>
      <c r="B9" s="179"/>
      <c r="C9" s="179"/>
      <c r="D9" s="42"/>
      <c r="E9" s="40"/>
      <c r="F9" s="184"/>
    </row>
    <row r="10" spans="1:6" ht="13.9" customHeight="1" x14ac:dyDescent="0.2">
      <c r="A10" s="189" t="s">
        <v>297</v>
      </c>
      <c r="B10" s="179"/>
      <c r="C10" s="179"/>
      <c r="D10" s="43"/>
      <c r="E10" s="40"/>
      <c r="F10" s="184"/>
    </row>
    <row r="11" spans="1:6" ht="13.9" customHeight="1" x14ac:dyDescent="0.2">
      <c r="A11" s="189" t="s">
        <v>298</v>
      </c>
      <c r="B11" s="179"/>
      <c r="C11" s="179"/>
      <c r="D11" s="43"/>
      <c r="E11" s="40"/>
      <c r="F11" s="184"/>
    </row>
    <row r="12" spans="1:6" ht="13.9" customHeight="1" x14ac:dyDescent="0.2">
      <c r="A12" s="189" t="s">
        <v>299</v>
      </c>
      <c r="B12" s="179"/>
      <c r="C12" s="179"/>
      <c r="D12" s="43"/>
      <c r="E12" s="40"/>
      <c r="F12" s="184"/>
    </row>
    <row r="13" spans="1:6" ht="13.9" customHeight="1" x14ac:dyDescent="0.2">
      <c r="A13" s="189" t="s">
        <v>300</v>
      </c>
      <c r="B13" s="179"/>
      <c r="C13" s="179"/>
      <c r="D13" s="43"/>
      <c r="E13" s="40"/>
      <c r="F13" s="184"/>
    </row>
    <row r="14" spans="1:6" ht="13.9" customHeight="1" x14ac:dyDescent="0.2">
      <c r="A14" s="189" t="s">
        <v>301</v>
      </c>
      <c r="B14" s="179"/>
      <c r="C14" s="179"/>
      <c r="D14" s="43"/>
      <c r="E14" s="40"/>
      <c r="F14" s="184"/>
    </row>
    <row r="15" spans="1:6" ht="13.9" customHeight="1" x14ac:dyDescent="0.2">
      <c r="A15" s="189" t="s">
        <v>302</v>
      </c>
      <c r="B15" s="179"/>
      <c r="C15" s="179"/>
      <c r="D15" s="43"/>
      <c r="E15" s="40"/>
      <c r="F15" s="184"/>
    </row>
    <row r="16" spans="1:6" ht="13.9" customHeight="1" x14ac:dyDescent="0.2">
      <c r="A16" s="189" t="s">
        <v>303</v>
      </c>
      <c r="B16" s="179"/>
      <c r="C16" s="179"/>
      <c r="D16" s="43"/>
      <c r="E16" s="40"/>
      <c r="F16" s="184"/>
    </row>
    <row r="17" spans="1:6" ht="13.9" customHeight="1" x14ac:dyDescent="0.2">
      <c r="A17" s="190" t="s">
        <v>304</v>
      </c>
      <c r="B17" s="191"/>
      <c r="C17" s="192"/>
      <c r="D17" s="44">
        <f>SUM(D10:D16)</f>
        <v>0</v>
      </c>
      <c r="E17" s="38"/>
      <c r="F17" s="186"/>
    </row>
    <row r="18" spans="1:6" ht="7.9" customHeight="1" x14ac:dyDescent="0.2">
      <c r="A18" s="193"/>
      <c r="B18" s="194"/>
      <c r="C18" s="192"/>
      <c r="D18" s="45"/>
      <c r="E18" s="46"/>
      <c r="F18" s="184"/>
    </row>
    <row r="19" spans="1:6" ht="13.9" customHeight="1" x14ac:dyDescent="0.2">
      <c r="A19" s="187" t="s">
        <v>305</v>
      </c>
      <c r="B19" s="188"/>
      <c r="C19" s="188"/>
      <c r="D19" s="45"/>
      <c r="E19" s="46"/>
      <c r="F19" s="184"/>
    </row>
    <row r="20" spans="1:6" ht="13.9" customHeight="1" x14ac:dyDescent="0.2">
      <c r="A20" s="189" t="s">
        <v>306</v>
      </c>
      <c r="B20" s="179"/>
      <c r="C20" s="179"/>
      <c r="D20" s="43"/>
      <c r="E20" s="40"/>
      <c r="F20" s="184"/>
    </row>
    <row r="21" spans="1:6" ht="13.9" customHeight="1" x14ac:dyDescent="0.2">
      <c r="A21" s="189" t="s">
        <v>307</v>
      </c>
      <c r="B21" s="179"/>
      <c r="C21" s="179"/>
      <c r="D21" s="313">
        <f>D20*D$17</f>
        <v>0</v>
      </c>
      <c r="E21" s="40"/>
      <c r="F21" s="184"/>
    </row>
    <row r="22" spans="1:6" ht="13.9" customHeight="1" x14ac:dyDescent="0.2">
      <c r="A22" s="189" t="s">
        <v>308</v>
      </c>
      <c r="B22" s="179"/>
      <c r="C22" s="179"/>
      <c r="D22" s="43"/>
      <c r="E22" s="40"/>
      <c r="F22" s="184"/>
    </row>
    <row r="23" spans="1:6" ht="13.9" customHeight="1" x14ac:dyDescent="0.2">
      <c r="A23" s="189" t="s">
        <v>309</v>
      </c>
      <c r="B23" s="179"/>
      <c r="C23" s="179"/>
      <c r="D23" s="313">
        <f>D22*D$17</f>
        <v>0</v>
      </c>
      <c r="E23" s="40"/>
      <c r="F23" s="184"/>
    </row>
    <row r="24" spans="1:6" ht="13.9" customHeight="1" x14ac:dyDescent="0.2">
      <c r="A24" s="189" t="s">
        <v>310</v>
      </c>
      <c r="B24" s="179"/>
      <c r="C24" s="179"/>
      <c r="D24" s="43"/>
      <c r="E24" s="40"/>
      <c r="F24" s="184"/>
    </row>
    <row r="25" spans="1:6" ht="13.9" customHeight="1" x14ac:dyDescent="0.2">
      <c r="A25" s="189" t="s">
        <v>311</v>
      </c>
      <c r="B25" s="179"/>
      <c r="C25" s="179"/>
      <c r="D25" s="313">
        <f>D24*D$17</f>
        <v>0</v>
      </c>
      <c r="E25" s="40"/>
      <c r="F25" s="184"/>
    </row>
    <row r="26" spans="1:6" ht="13.9" customHeight="1" x14ac:dyDescent="0.2">
      <c r="A26" s="189" t="s">
        <v>312</v>
      </c>
      <c r="B26" s="179"/>
      <c r="C26" s="179"/>
      <c r="D26" s="43"/>
      <c r="E26" s="40"/>
      <c r="F26" s="184"/>
    </row>
    <row r="27" spans="1:6" ht="13.9" customHeight="1" x14ac:dyDescent="0.2">
      <c r="A27" s="189" t="s">
        <v>313</v>
      </c>
      <c r="B27" s="179"/>
      <c r="C27" s="179"/>
      <c r="D27" s="313">
        <f>D26*D$17</f>
        <v>0</v>
      </c>
      <c r="E27" s="40"/>
      <c r="F27" s="184"/>
    </row>
    <row r="28" spans="1:6" ht="13.9" customHeight="1" x14ac:dyDescent="0.2">
      <c r="A28" s="189" t="s">
        <v>314</v>
      </c>
      <c r="B28" s="179"/>
      <c r="C28" s="179"/>
      <c r="D28" s="43"/>
      <c r="E28" s="40"/>
      <c r="F28" s="184"/>
    </row>
    <row r="29" spans="1:6" ht="13.9" customHeight="1" x14ac:dyDescent="0.2">
      <c r="A29" s="189" t="s">
        <v>315</v>
      </c>
      <c r="B29" s="179"/>
      <c r="C29" s="179"/>
      <c r="D29" s="313">
        <f>D28*D$17</f>
        <v>0</v>
      </c>
      <c r="E29" s="40"/>
      <c r="F29" s="184"/>
    </row>
    <row r="30" spans="1:6" ht="13.9" customHeight="1" x14ac:dyDescent="0.2">
      <c r="A30" s="190" t="s">
        <v>316</v>
      </c>
      <c r="B30" s="191"/>
      <c r="C30" s="192"/>
      <c r="D30" s="44">
        <f>SUM(D20:D29)</f>
        <v>0</v>
      </c>
      <c r="E30" s="38"/>
      <c r="F30" s="186"/>
    </row>
    <row r="31" spans="1:6" ht="7.9" customHeight="1" x14ac:dyDescent="0.2">
      <c r="A31" s="189"/>
      <c r="B31" s="179"/>
      <c r="C31" s="179"/>
      <c r="D31" s="45"/>
      <c r="E31" s="46"/>
      <c r="F31" s="184"/>
    </row>
    <row r="32" spans="1:6" ht="13.9" customHeight="1" x14ac:dyDescent="0.2">
      <c r="A32" s="190" t="s">
        <v>317</v>
      </c>
      <c r="B32" s="191"/>
      <c r="C32" s="179"/>
      <c r="D32" s="44">
        <f>D30+D17</f>
        <v>0</v>
      </c>
      <c r="E32" s="46"/>
      <c r="F32" s="184"/>
    </row>
    <row r="33" spans="1:6" ht="7.9" customHeight="1" x14ac:dyDescent="0.2">
      <c r="A33" s="189"/>
      <c r="B33" s="179"/>
      <c r="C33" s="179"/>
      <c r="D33" s="45"/>
      <c r="E33" s="46"/>
      <c r="F33" s="184"/>
    </row>
    <row r="34" spans="1:6" ht="13.9" customHeight="1" x14ac:dyDescent="0.2">
      <c r="A34" s="187" t="s">
        <v>318</v>
      </c>
      <c r="B34" s="188"/>
      <c r="C34" s="188"/>
      <c r="D34" s="45"/>
      <c r="E34" s="40"/>
      <c r="F34" s="184"/>
    </row>
    <row r="35" spans="1:6" ht="13.9" customHeight="1" x14ac:dyDescent="0.2">
      <c r="A35" s="195" t="s">
        <v>319</v>
      </c>
      <c r="B35" s="196"/>
      <c r="C35" s="188"/>
      <c r="D35" s="43"/>
      <c r="E35" s="40"/>
      <c r="F35" s="184"/>
    </row>
    <row r="36" spans="1:6" ht="13.9" customHeight="1" x14ac:dyDescent="0.2">
      <c r="A36" s="195" t="s">
        <v>320</v>
      </c>
      <c r="B36" s="196"/>
      <c r="C36" s="188"/>
      <c r="D36" s="43"/>
      <c r="E36" s="40"/>
      <c r="F36" s="184"/>
    </row>
    <row r="37" spans="1:6" ht="13.9" customHeight="1" x14ac:dyDescent="0.2">
      <c r="A37" s="190" t="s">
        <v>321</v>
      </c>
      <c r="B37" s="191"/>
      <c r="C37" s="192"/>
      <c r="D37" s="44">
        <f>SUM(D35:D36)+D32</f>
        <v>0</v>
      </c>
      <c r="E37" s="38"/>
      <c r="F37" s="186"/>
    </row>
    <row r="38" spans="1:6" ht="6" customHeight="1" x14ac:dyDescent="0.2">
      <c r="A38" s="189"/>
      <c r="B38" s="188"/>
      <c r="C38" s="188"/>
      <c r="D38" s="45"/>
      <c r="E38" s="46"/>
      <c r="F38" s="184"/>
    </row>
    <row r="39" spans="1:6" ht="13.9" customHeight="1" x14ac:dyDescent="0.2">
      <c r="A39" s="181" t="s">
        <v>322</v>
      </c>
      <c r="B39" s="197"/>
      <c r="C39" s="197"/>
      <c r="D39" s="45"/>
      <c r="E39" s="46"/>
      <c r="F39" s="184"/>
    </row>
    <row r="40" spans="1:6" ht="13.9" customHeight="1" x14ac:dyDescent="0.2">
      <c r="A40" s="198" t="s">
        <v>323</v>
      </c>
      <c r="B40" s="196"/>
      <c r="C40" s="179"/>
      <c r="D40" s="43"/>
      <c r="E40" s="40"/>
      <c r="F40" s="184"/>
    </row>
    <row r="41" spans="1:6" ht="13.9" customHeight="1" x14ac:dyDescent="0.2">
      <c r="A41" s="198" t="s">
        <v>324</v>
      </c>
      <c r="B41" s="196"/>
      <c r="C41" s="179"/>
      <c r="D41" s="43"/>
      <c r="E41" s="40"/>
      <c r="F41" s="184"/>
    </row>
    <row r="42" spans="1:6" ht="13.9" customHeight="1" x14ac:dyDescent="0.2">
      <c r="A42" s="198" t="s">
        <v>325</v>
      </c>
      <c r="B42" s="196"/>
      <c r="C42" s="179"/>
      <c r="D42" s="43"/>
      <c r="E42" s="40"/>
      <c r="F42" s="184"/>
    </row>
    <row r="43" spans="1:6" ht="13.9" customHeight="1" x14ac:dyDescent="0.2">
      <c r="A43" s="198" t="s">
        <v>503</v>
      </c>
      <c r="B43" s="196"/>
      <c r="C43" s="199" t="s">
        <v>535</v>
      </c>
      <c r="D43" s="179"/>
      <c r="E43" s="179"/>
      <c r="F43" s="180"/>
    </row>
    <row r="44" spans="1:6" ht="14.65" customHeight="1" x14ac:dyDescent="0.2">
      <c r="A44" s="198" t="s">
        <v>326</v>
      </c>
      <c r="B44" s="196"/>
      <c r="C44" s="179"/>
      <c r="D44" s="43"/>
      <c r="E44" s="40"/>
      <c r="F44" s="184"/>
    </row>
    <row r="45" spans="1:6" ht="13.9" customHeight="1" x14ac:dyDescent="0.2">
      <c r="A45" s="190" t="s">
        <v>327</v>
      </c>
      <c r="B45" s="191"/>
      <c r="C45" s="36"/>
      <c r="D45" s="44">
        <f>SUM(D40:D44)</f>
        <v>0</v>
      </c>
      <c r="E45" s="38"/>
      <c r="F45" s="186"/>
    </row>
    <row r="46" spans="1:6" ht="7.9" customHeight="1" x14ac:dyDescent="0.2">
      <c r="A46" s="187"/>
      <c r="B46" s="182"/>
      <c r="C46" s="188"/>
      <c r="D46" s="45"/>
      <c r="E46" s="46"/>
      <c r="F46" s="184"/>
    </row>
    <row r="47" spans="1:6" ht="13.9" customHeight="1" x14ac:dyDescent="0.2">
      <c r="A47" s="181" t="s">
        <v>328</v>
      </c>
      <c r="B47" s="197"/>
      <c r="C47" s="197"/>
      <c r="D47" s="45"/>
      <c r="E47" s="46"/>
      <c r="F47" s="184"/>
    </row>
    <row r="48" spans="1:6" ht="13.9" customHeight="1" x14ac:dyDescent="0.2">
      <c r="A48" s="187" t="s">
        <v>329</v>
      </c>
      <c r="B48" s="188"/>
      <c r="C48" s="179"/>
      <c r="D48" s="45"/>
      <c r="E48" s="40"/>
      <c r="F48" s="184"/>
    </row>
    <row r="49" spans="1:6" ht="13.9" customHeight="1" x14ac:dyDescent="0.2">
      <c r="A49" s="195" t="s">
        <v>330</v>
      </c>
      <c r="B49" s="188"/>
      <c r="C49" s="179"/>
      <c r="D49" s="43"/>
      <c r="E49" s="40"/>
      <c r="F49" s="184"/>
    </row>
    <row r="50" spans="1:6" ht="13.9" customHeight="1" x14ac:dyDescent="0.2">
      <c r="A50" s="195" t="s">
        <v>331</v>
      </c>
      <c r="B50" s="188"/>
      <c r="C50" s="179"/>
      <c r="D50" s="43"/>
      <c r="E50" s="40"/>
      <c r="F50" s="184"/>
    </row>
    <row r="51" spans="1:6" ht="13.9" customHeight="1" x14ac:dyDescent="0.2">
      <c r="A51" s="187" t="s">
        <v>332</v>
      </c>
      <c r="B51" s="188"/>
      <c r="C51" s="179"/>
      <c r="D51" s="43"/>
      <c r="E51" s="40"/>
      <c r="F51" s="184"/>
    </row>
    <row r="52" spans="1:6" ht="13.9" customHeight="1" x14ac:dyDescent="0.2">
      <c r="A52" s="187" t="s">
        <v>333</v>
      </c>
      <c r="B52" s="188"/>
      <c r="C52" s="179"/>
      <c r="D52" s="45"/>
      <c r="E52" s="40"/>
      <c r="F52" s="184"/>
    </row>
    <row r="53" spans="1:6" ht="13.9" customHeight="1" x14ac:dyDescent="0.2">
      <c r="A53" s="195" t="s">
        <v>334</v>
      </c>
      <c r="B53" s="188"/>
      <c r="C53" s="179"/>
      <c r="D53" s="43"/>
      <c r="E53" s="40"/>
      <c r="F53" s="184"/>
    </row>
    <row r="54" spans="1:6" ht="13.9" customHeight="1" x14ac:dyDescent="0.2">
      <c r="A54" s="195" t="s">
        <v>335</v>
      </c>
      <c r="B54" s="188"/>
      <c r="C54" s="179"/>
      <c r="D54" s="43"/>
      <c r="E54" s="40"/>
      <c r="F54" s="184"/>
    </row>
    <row r="55" spans="1:6" ht="13.9" customHeight="1" x14ac:dyDescent="0.2">
      <c r="A55" s="198" t="s">
        <v>336</v>
      </c>
      <c r="B55" s="188"/>
      <c r="C55" s="179"/>
      <c r="D55" s="43"/>
      <c r="E55" s="40"/>
      <c r="F55" s="184"/>
    </row>
    <row r="56" spans="1:6" ht="13.9" customHeight="1" x14ac:dyDescent="0.2">
      <c r="A56" s="200" t="s">
        <v>337</v>
      </c>
      <c r="B56" s="179"/>
      <c r="C56" s="179"/>
      <c r="D56" s="43"/>
      <c r="E56" s="40"/>
      <c r="F56" s="184"/>
    </row>
    <row r="57" spans="1:6" ht="13.9" customHeight="1" x14ac:dyDescent="0.2">
      <c r="A57" s="198" t="s">
        <v>338</v>
      </c>
      <c r="B57" s="179"/>
      <c r="C57" s="179"/>
      <c r="D57" s="43"/>
      <c r="E57" s="40"/>
      <c r="F57" s="184"/>
    </row>
    <row r="58" spans="1:6" ht="13.9" customHeight="1" x14ac:dyDescent="0.2">
      <c r="A58" s="198" t="s">
        <v>339</v>
      </c>
      <c r="B58" s="179"/>
      <c r="C58" s="179"/>
      <c r="D58" s="43"/>
      <c r="E58" s="40"/>
      <c r="F58" s="184"/>
    </row>
    <row r="59" spans="1:6" ht="13.9" customHeight="1" x14ac:dyDescent="0.2">
      <c r="A59" s="198" t="s">
        <v>340</v>
      </c>
      <c r="B59" s="179"/>
      <c r="C59" s="179"/>
      <c r="D59" s="43"/>
      <c r="E59" s="40"/>
      <c r="F59" s="184"/>
    </row>
    <row r="60" spans="1:6" ht="13.9" customHeight="1" x14ac:dyDescent="0.2">
      <c r="A60" s="190" t="s">
        <v>341</v>
      </c>
      <c r="B60" s="191"/>
      <c r="C60" s="36"/>
      <c r="D60" s="44">
        <f>SUM(D49:D59)</f>
        <v>0</v>
      </c>
      <c r="E60" s="38"/>
      <c r="F60" s="186"/>
    </row>
    <row r="61" spans="1:6" ht="6.4" customHeight="1" x14ac:dyDescent="0.2">
      <c r="A61" s="187"/>
      <c r="B61" s="188"/>
      <c r="C61" s="188"/>
      <c r="D61" s="45"/>
      <c r="E61" s="46"/>
      <c r="F61" s="184"/>
    </row>
    <row r="62" spans="1:6" ht="14.65" customHeight="1" x14ac:dyDescent="0.2">
      <c r="A62" s="181" t="s">
        <v>342</v>
      </c>
      <c r="B62" s="197"/>
      <c r="C62" s="197"/>
      <c r="D62" s="44">
        <f>+D5+D37+D45+D60</f>
        <v>1</v>
      </c>
      <c r="E62" s="38"/>
      <c r="F62" s="186"/>
    </row>
    <row r="63" spans="1:6" ht="7.15" customHeight="1" x14ac:dyDescent="0.2">
      <c r="A63" s="187"/>
      <c r="B63" s="188"/>
      <c r="C63" s="188"/>
      <c r="D63" s="45"/>
      <c r="E63" s="46"/>
      <c r="F63" s="184"/>
    </row>
    <row r="64" spans="1:6" ht="13.9" customHeight="1" x14ac:dyDescent="0.2">
      <c r="A64" s="181" t="s">
        <v>343</v>
      </c>
      <c r="B64" s="197"/>
      <c r="C64" s="197"/>
      <c r="D64" s="47"/>
      <c r="E64" s="38"/>
      <c r="F64" s="186"/>
    </row>
    <row r="65" spans="1:6" ht="6.4" customHeight="1" x14ac:dyDescent="0.2">
      <c r="A65" s="187"/>
      <c r="B65" s="188"/>
      <c r="C65" s="188"/>
      <c r="D65" s="45"/>
      <c r="E65" s="40"/>
      <c r="F65" s="184"/>
    </row>
    <row r="66" spans="1:6" ht="14.65" customHeight="1" x14ac:dyDescent="0.2">
      <c r="A66" s="181" t="s">
        <v>344</v>
      </c>
      <c r="B66" s="197"/>
      <c r="C66" s="197"/>
      <c r="D66" s="47"/>
      <c r="E66" s="38"/>
      <c r="F66" s="186"/>
    </row>
    <row r="67" spans="1:6" ht="6.4" customHeight="1" thickBot="1" x14ac:dyDescent="0.25">
      <c r="A67" s="187"/>
      <c r="B67" s="188"/>
      <c r="C67" s="188"/>
      <c r="D67" s="45"/>
      <c r="E67" s="40"/>
      <c r="F67" s="184"/>
    </row>
    <row r="68" spans="1:6" ht="36" customHeight="1" thickBot="1" x14ac:dyDescent="0.25">
      <c r="A68" s="376" t="s">
        <v>345</v>
      </c>
      <c r="B68" s="377"/>
      <c r="C68" s="378"/>
      <c r="D68" s="48">
        <f>+D62+D64+D66-D5</f>
        <v>0</v>
      </c>
      <c r="E68" s="49"/>
      <c r="F68" s="50">
        <f>+D68*$F$5</f>
        <v>0</v>
      </c>
    </row>
    <row r="69" spans="1:6" ht="34.9" customHeight="1" x14ac:dyDescent="0.2">
      <c r="A69" s="371" t="s">
        <v>346</v>
      </c>
      <c r="B69" s="372"/>
      <c r="C69" s="101"/>
      <c r="D69" s="102">
        <f>+D68+D5</f>
        <v>1</v>
      </c>
      <c r="E69" s="103"/>
      <c r="F69" s="202">
        <f>ROUND(D69*F5,2)</f>
        <v>0</v>
      </c>
    </row>
    <row r="70" spans="1:6" ht="13.15" customHeight="1" x14ac:dyDescent="0.2">
      <c r="A70" s="373"/>
      <c r="B70" s="374"/>
      <c r="C70" s="374"/>
      <c r="D70" s="374"/>
      <c r="E70" s="374"/>
      <c r="F70" s="375"/>
    </row>
    <row r="71" spans="1:6" ht="12.6" customHeight="1" x14ac:dyDescent="0.2">
      <c r="A71" s="201"/>
      <c r="B71" s="36"/>
      <c r="C71" s="36"/>
      <c r="F71" s="203"/>
    </row>
    <row r="72" spans="1:6" ht="55.15" customHeight="1" x14ac:dyDescent="0.2">
      <c r="A72" s="204" t="s">
        <v>258</v>
      </c>
      <c r="B72" s="169">
        <f>Basisinformation!E5</f>
        <v>0</v>
      </c>
      <c r="C72" s="210"/>
      <c r="F72" s="203"/>
    </row>
    <row r="73" spans="1:6" ht="38.450000000000003" customHeight="1" thickBot="1" x14ac:dyDescent="0.25">
      <c r="A73" s="205" t="s">
        <v>256</v>
      </c>
      <c r="B73" s="206">
        <f>Basisinformation!E3</f>
        <v>0</v>
      </c>
      <c r="C73" s="207"/>
      <c r="D73" s="208"/>
      <c r="E73" s="208"/>
      <c r="F73" s="209"/>
    </row>
  </sheetData>
  <sheetProtection algorithmName="SHA-512" hashValue="6MLJ0pvYkDxTBMUWUzQXtR4E8pk1reBPS5k0uLEXysDBr2sC2BvSF+n1WOWhK9MjgbRJ5hlHd6pWDRTP3DJdSA==" saltValue="BGYr6NL36oHBFk6Plo989Q==" spinCount="100000" sheet="1"/>
  <mergeCells count="5">
    <mergeCell ref="A1:F1"/>
    <mergeCell ref="C3:F3"/>
    <mergeCell ref="A69:B69"/>
    <mergeCell ref="A68:C68"/>
    <mergeCell ref="A70:F70"/>
  </mergeCells>
  <printOptions horizontalCentered="1"/>
  <pageMargins left="0.78740157480314965" right="0.78740157480314965" top="0.6875" bottom="0.59055118110236227" header="0.51181102362204722" footer="0.51181102362204722"/>
  <pageSetup paperSize="9" scale="76" orientation="portrait" horizontalDpi="4294967293" r:id="rId1"/>
  <headerFooter alignWithMargins="0">
    <oddHeader>&amp;CGrünpflege Gebäudewirtschaft Cottbus GmbH</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zoomScale="90" zoomScaleNormal="90" zoomScaleSheetLayoutView="80" zoomScalePageLayoutView="70" workbookViewId="0">
      <selection activeCell="F14" sqref="F14"/>
    </sheetView>
  </sheetViews>
  <sheetFormatPr baseColWidth="10" defaultColWidth="11.42578125" defaultRowHeight="12.75" x14ac:dyDescent="0.2"/>
  <cols>
    <col min="1" max="1" width="11.42578125" style="51"/>
    <col min="2" max="2" width="34" style="51" customWidth="1"/>
    <col min="3" max="3" width="25" style="51" customWidth="1"/>
    <col min="4" max="4" width="11.42578125" style="51"/>
    <col min="5" max="5" width="1.28515625" style="51" customWidth="1"/>
    <col min="6" max="6" width="12.140625" style="51" customWidth="1"/>
    <col min="7" max="16384" width="11.42578125" style="35"/>
  </cols>
  <sheetData>
    <row r="1" spans="1:6" ht="18.399999999999999" customHeight="1" x14ac:dyDescent="0.2">
      <c r="A1" s="366" t="s">
        <v>371</v>
      </c>
      <c r="B1" s="367"/>
      <c r="C1" s="367"/>
      <c r="D1" s="367"/>
      <c r="E1" s="367"/>
      <c r="F1" s="368"/>
    </row>
    <row r="2" spans="1:6" ht="13.9" customHeight="1" x14ac:dyDescent="0.2">
      <c r="A2" s="170"/>
      <c r="B2" s="171"/>
      <c r="C2" s="171"/>
      <c r="D2" s="172"/>
      <c r="E2" s="173"/>
      <c r="F2" s="174"/>
    </row>
    <row r="3" spans="1:6" ht="15" customHeight="1" x14ac:dyDescent="0.2">
      <c r="A3" s="175"/>
      <c r="B3" s="176"/>
      <c r="C3" s="369" t="s">
        <v>293</v>
      </c>
      <c r="D3" s="369"/>
      <c r="E3" s="369"/>
      <c r="F3" s="370"/>
    </row>
    <row r="4" spans="1:6" ht="5.65" customHeight="1" x14ac:dyDescent="0.2">
      <c r="A4" s="177"/>
      <c r="B4" s="36"/>
      <c r="C4" s="36"/>
      <c r="D4" s="178"/>
      <c r="E4" s="179"/>
      <c r="F4" s="180"/>
    </row>
    <row r="5" spans="1:6" ht="13.9" customHeight="1" x14ac:dyDescent="0.2">
      <c r="A5" s="181" t="s">
        <v>294</v>
      </c>
      <c r="B5" s="182"/>
      <c r="C5" s="182"/>
      <c r="D5" s="37">
        <v>1</v>
      </c>
      <c r="E5" s="38"/>
      <c r="F5" s="183"/>
    </row>
    <row r="6" spans="1:6" ht="7.9" customHeight="1" x14ac:dyDescent="0.2">
      <c r="A6" s="181"/>
      <c r="B6" s="182"/>
      <c r="C6" s="182"/>
      <c r="D6" s="39"/>
      <c r="E6" s="40"/>
      <c r="F6" s="184"/>
    </row>
    <row r="7" spans="1:6" ht="13.9" customHeight="1" x14ac:dyDescent="0.2">
      <c r="A7" s="181" t="s">
        <v>295</v>
      </c>
      <c r="B7" s="182"/>
      <c r="C7" s="185"/>
      <c r="D7" s="39"/>
      <c r="E7" s="41"/>
      <c r="F7" s="186"/>
    </row>
    <row r="8" spans="1:6" ht="6" customHeight="1" x14ac:dyDescent="0.2">
      <c r="A8" s="187"/>
      <c r="B8" s="188"/>
      <c r="C8" s="188"/>
      <c r="D8" s="42"/>
      <c r="E8" s="40"/>
      <c r="F8" s="184"/>
    </row>
    <row r="9" spans="1:6" ht="13.9" customHeight="1" x14ac:dyDescent="0.2">
      <c r="A9" s="187" t="s">
        <v>296</v>
      </c>
      <c r="B9" s="179"/>
      <c r="C9" s="179"/>
      <c r="D9" s="42"/>
      <c r="E9" s="40"/>
      <c r="F9" s="184"/>
    </row>
    <row r="10" spans="1:6" ht="13.9" customHeight="1" x14ac:dyDescent="0.2">
      <c r="A10" s="189" t="s">
        <v>297</v>
      </c>
      <c r="B10" s="179"/>
      <c r="C10" s="179"/>
      <c r="D10" s="43"/>
      <c r="E10" s="40"/>
      <c r="F10" s="184"/>
    </row>
    <row r="11" spans="1:6" ht="13.9" customHeight="1" x14ac:dyDescent="0.2">
      <c r="A11" s="189" t="s">
        <v>298</v>
      </c>
      <c r="B11" s="179"/>
      <c r="C11" s="179"/>
      <c r="D11" s="43"/>
      <c r="E11" s="40"/>
      <c r="F11" s="184"/>
    </row>
    <row r="12" spans="1:6" ht="13.9" customHeight="1" x14ac:dyDescent="0.2">
      <c r="A12" s="189" t="s">
        <v>299</v>
      </c>
      <c r="B12" s="179"/>
      <c r="C12" s="179"/>
      <c r="D12" s="43"/>
      <c r="E12" s="40"/>
      <c r="F12" s="184"/>
    </row>
    <row r="13" spans="1:6" ht="13.9" customHeight="1" x14ac:dyDescent="0.2">
      <c r="A13" s="189" t="s">
        <v>300</v>
      </c>
      <c r="B13" s="179"/>
      <c r="C13" s="179"/>
      <c r="D13" s="43"/>
      <c r="E13" s="40"/>
      <c r="F13" s="184"/>
    </row>
    <row r="14" spans="1:6" ht="13.9" customHeight="1" x14ac:dyDescent="0.2">
      <c r="A14" s="189" t="s">
        <v>301</v>
      </c>
      <c r="B14" s="179"/>
      <c r="C14" s="179"/>
      <c r="D14" s="43"/>
      <c r="E14" s="40"/>
      <c r="F14" s="184"/>
    </row>
    <row r="15" spans="1:6" ht="13.9" customHeight="1" x14ac:dyDescent="0.2">
      <c r="A15" s="189" t="s">
        <v>302</v>
      </c>
      <c r="B15" s="179"/>
      <c r="C15" s="179"/>
      <c r="D15" s="43"/>
      <c r="E15" s="40"/>
      <c r="F15" s="184"/>
    </row>
    <row r="16" spans="1:6" ht="13.9" customHeight="1" x14ac:dyDescent="0.2">
      <c r="A16" s="189" t="s">
        <v>303</v>
      </c>
      <c r="B16" s="179"/>
      <c r="C16" s="179"/>
      <c r="D16" s="43"/>
      <c r="E16" s="40"/>
      <c r="F16" s="184"/>
    </row>
    <row r="17" spans="1:6" ht="13.9" customHeight="1" x14ac:dyDescent="0.2">
      <c r="A17" s="190" t="s">
        <v>304</v>
      </c>
      <c r="B17" s="191"/>
      <c r="C17" s="192"/>
      <c r="D17" s="44">
        <f>SUM(D10:D16)</f>
        <v>0</v>
      </c>
      <c r="E17" s="38"/>
      <c r="F17" s="186"/>
    </row>
    <row r="18" spans="1:6" ht="7.9" customHeight="1" x14ac:dyDescent="0.2">
      <c r="A18" s="193"/>
      <c r="B18" s="194"/>
      <c r="C18" s="192"/>
      <c r="D18" s="45"/>
      <c r="E18" s="46"/>
      <c r="F18" s="184"/>
    </row>
    <row r="19" spans="1:6" ht="13.9" customHeight="1" x14ac:dyDescent="0.2">
      <c r="A19" s="187" t="s">
        <v>305</v>
      </c>
      <c r="B19" s="188"/>
      <c r="C19" s="188"/>
      <c r="D19" s="45"/>
      <c r="E19" s="46"/>
      <c r="F19" s="184"/>
    </row>
    <row r="20" spans="1:6" ht="13.9" customHeight="1" x14ac:dyDescent="0.2">
      <c r="A20" s="189" t="s">
        <v>306</v>
      </c>
      <c r="B20" s="179"/>
      <c r="C20" s="179"/>
      <c r="D20" s="43"/>
      <c r="E20" s="40"/>
      <c r="F20" s="184"/>
    </row>
    <row r="21" spans="1:6" ht="13.9" customHeight="1" x14ac:dyDescent="0.2">
      <c r="A21" s="189" t="s">
        <v>307</v>
      </c>
      <c r="B21" s="179"/>
      <c r="C21" s="179"/>
      <c r="D21" s="313">
        <f>D20*D$17</f>
        <v>0</v>
      </c>
      <c r="E21" s="40"/>
      <c r="F21" s="184"/>
    </row>
    <row r="22" spans="1:6" ht="13.9" customHeight="1" x14ac:dyDescent="0.2">
      <c r="A22" s="189" t="s">
        <v>308</v>
      </c>
      <c r="B22" s="179"/>
      <c r="C22" s="179"/>
      <c r="D22" s="43"/>
      <c r="E22" s="40"/>
      <c r="F22" s="184"/>
    </row>
    <row r="23" spans="1:6" ht="13.9" customHeight="1" x14ac:dyDescent="0.2">
      <c r="A23" s="189" t="s">
        <v>309</v>
      </c>
      <c r="B23" s="179"/>
      <c r="C23" s="179"/>
      <c r="D23" s="313">
        <f>D22*D$17</f>
        <v>0</v>
      </c>
      <c r="E23" s="40"/>
      <c r="F23" s="184"/>
    </row>
    <row r="24" spans="1:6" ht="13.9" customHeight="1" x14ac:dyDescent="0.2">
      <c r="A24" s="189" t="s">
        <v>310</v>
      </c>
      <c r="B24" s="179"/>
      <c r="C24" s="179"/>
      <c r="D24" s="43"/>
      <c r="E24" s="40"/>
      <c r="F24" s="184"/>
    </row>
    <row r="25" spans="1:6" ht="13.9" customHeight="1" x14ac:dyDescent="0.2">
      <c r="A25" s="189" t="s">
        <v>311</v>
      </c>
      <c r="B25" s="179"/>
      <c r="C25" s="179"/>
      <c r="D25" s="313">
        <f>D24*D$17</f>
        <v>0</v>
      </c>
      <c r="E25" s="40"/>
      <c r="F25" s="184"/>
    </row>
    <row r="26" spans="1:6" ht="13.9" customHeight="1" x14ac:dyDescent="0.2">
      <c r="A26" s="189" t="s">
        <v>312</v>
      </c>
      <c r="B26" s="179"/>
      <c r="C26" s="179"/>
      <c r="D26" s="43"/>
      <c r="E26" s="40"/>
      <c r="F26" s="184"/>
    </row>
    <row r="27" spans="1:6" ht="13.9" customHeight="1" x14ac:dyDescent="0.2">
      <c r="A27" s="189" t="s">
        <v>313</v>
      </c>
      <c r="B27" s="179"/>
      <c r="C27" s="179"/>
      <c r="D27" s="313">
        <f>D26*D$17</f>
        <v>0</v>
      </c>
      <c r="E27" s="40"/>
      <c r="F27" s="184"/>
    </row>
    <row r="28" spans="1:6" ht="13.9" customHeight="1" x14ac:dyDescent="0.2">
      <c r="A28" s="189" t="s">
        <v>314</v>
      </c>
      <c r="B28" s="179"/>
      <c r="C28" s="179"/>
      <c r="D28" s="43"/>
      <c r="E28" s="40"/>
      <c r="F28" s="184"/>
    </row>
    <row r="29" spans="1:6" ht="13.9" customHeight="1" x14ac:dyDescent="0.2">
      <c r="A29" s="189" t="s">
        <v>315</v>
      </c>
      <c r="B29" s="179"/>
      <c r="C29" s="179"/>
      <c r="D29" s="313">
        <f>D28*D$17</f>
        <v>0</v>
      </c>
      <c r="E29" s="40"/>
      <c r="F29" s="184"/>
    </row>
    <row r="30" spans="1:6" ht="13.9" customHeight="1" x14ac:dyDescent="0.2">
      <c r="A30" s="190" t="s">
        <v>316</v>
      </c>
      <c r="B30" s="191"/>
      <c r="C30" s="192"/>
      <c r="D30" s="310">
        <f>SUM(D20:D29)</f>
        <v>0</v>
      </c>
      <c r="E30" s="38"/>
      <c r="F30" s="186"/>
    </row>
    <row r="31" spans="1:6" ht="7.9" customHeight="1" x14ac:dyDescent="0.2">
      <c r="A31" s="189"/>
      <c r="B31" s="179"/>
      <c r="C31" s="179"/>
      <c r="D31" s="45"/>
      <c r="E31" s="46"/>
      <c r="F31" s="184"/>
    </row>
    <row r="32" spans="1:6" ht="13.9" customHeight="1" x14ac:dyDescent="0.2">
      <c r="A32" s="190" t="s">
        <v>317</v>
      </c>
      <c r="B32" s="191"/>
      <c r="C32" s="179"/>
      <c r="D32" s="44">
        <f>D30+D17</f>
        <v>0</v>
      </c>
      <c r="E32" s="46"/>
      <c r="F32" s="184"/>
    </row>
    <row r="33" spans="1:6" ht="7.9" customHeight="1" x14ac:dyDescent="0.2">
      <c r="A33" s="189"/>
      <c r="B33" s="179"/>
      <c r="C33" s="179"/>
      <c r="D33" s="45"/>
      <c r="E33" s="46"/>
      <c r="F33" s="184"/>
    </row>
    <row r="34" spans="1:6" ht="13.9" customHeight="1" x14ac:dyDescent="0.2">
      <c r="A34" s="187" t="s">
        <v>318</v>
      </c>
      <c r="B34" s="188"/>
      <c r="C34" s="188"/>
      <c r="D34" s="45"/>
      <c r="E34" s="40"/>
      <c r="F34" s="184"/>
    </row>
    <row r="35" spans="1:6" ht="13.9" customHeight="1" x14ac:dyDescent="0.2">
      <c r="A35" s="195" t="s">
        <v>319</v>
      </c>
      <c r="B35" s="196"/>
      <c r="C35" s="188"/>
      <c r="D35" s="43"/>
      <c r="E35" s="40"/>
      <c r="F35" s="184"/>
    </row>
    <row r="36" spans="1:6" ht="13.9" customHeight="1" x14ac:dyDescent="0.2">
      <c r="A36" s="195" t="s">
        <v>320</v>
      </c>
      <c r="B36" s="196"/>
      <c r="C36" s="188"/>
      <c r="D36" s="43"/>
      <c r="E36" s="40"/>
      <c r="F36" s="184"/>
    </row>
    <row r="37" spans="1:6" ht="13.9" customHeight="1" x14ac:dyDescent="0.2">
      <c r="A37" s="190" t="s">
        <v>321</v>
      </c>
      <c r="B37" s="191"/>
      <c r="C37" s="192"/>
      <c r="D37" s="44">
        <f>SUM(D35:D36)+D32</f>
        <v>0</v>
      </c>
      <c r="E37" s="38"/>
      <c r="F37" s="186"/>
    </row>
    <row r="38" spans="1:6" ht="6" customHeight="1" x14ac:dyDescent="0.2">
      <c r="A38" s="189"/>
      <c r="B38" s="188"/>
      <c r="C38" s="188"/>
      <c r="D38" s="45"/>
      <c r="E38" s="46"/>
      <c r="F38" s="184"/>
    </row>
    <row r="39" spans="1:6" ht="13.9" customHeight="1" x14ac:dyDescent="0.2">
      <c r="A39" s="181" t="s">
        <v>322</v>
      </c>
      <c r="B39" s="197"/>
      <c r="C39" s="197"/>
      <c r="D39" s="45"/>
      <c r="E39" s="46"/>
      <c r="F39" s="184"/>
    </row>
    <row r="40" spans="1:6" ht="13.9" customHeight="1" x14ac:dyDescent="0.2">
      <c r="A40" s="198" t="s">
        <v>323</v>
      </c>
      <c r="B40" s="196"/>
      <c r="C40" s="179"/>
      <c r="D40" s="43"/>
      <c r="E40" s="40"/>
      <c r="F40" s="184"/>
    </row>
    <row r="41" spans="1:6" ht="13.9" customHeight="1" x14ac:dyDescent="0.2">
      <c r="A41" s="198" t="s">
        <v>324</v>
      </c>
      <c r="B41" s="196"/>
      <c r="C41" s="179"/>
      <c r="D41" s="43"/>
      <c r="E41" s="40"/>
      <c r="F41" s="184"/>
    </row>
    <row r="42" spans="1:6" ht="13.9" customHeight="1" x14ac:dyDescent="0.2">
      <c r="A42" s="198" t="s">
        <v>325</v>
      </c>
      <c r="B42" s="196"/>
      <c r="C42" s="179"/>
      <c r="D42" s="43"/>
      <c r="E42" s="40"/>
      <c r="F42" s="184"/>
    </row>
    <row r="43" spans="1:6" ht="13.9" customHeight="1" x14ac:dyDescent="0.2">
      <c r="A43" s="198" t="s">
        <v>503</v>
      </c>
      <c r="B43" s="196"/>
      <c r="C43" s="199" t="s">
        <v>535</v>
      </c>
      <c r="D43" s="179"/>
      <c r="E43" s="179"/>
      <c r="F43" s="180"/>
    </row>
    <row r="44" spans="1:6" ht="14.65" customHeight="1" x14ac:dyDescent="0.2">
      <c r="A44" s="198" t="s">
        <v>326</v>
      </c>
      <c r="B44" s="196"/>
      <c r="C44" s="179"/>
      <c r="D44" s="43"/>
      <c r="E44" s="40"/>
      <c r="F44" s="184"/>
    </row>
    <row r="45" spans="1:6" ht="13.9" customHeight="1" x14ac:dyDescent="0.2">
      <c r="A45" s="190" t="s">
        <v>327</v>
      </c>
      <c r="B45" s="191"/>
      <c r="C45" s="36"/>
      <c r="D45" s="44">
        <f>SUM(D40:D44)</f>
        <v>0</v>
      </c>
      <c r="E45" s="38"/>
      <c r="F45" s="186"/>
    </row>
    <row r="46" spans="1:6" ht="7.9" customHeight="1" x14ac:dyDescent="0.2">
      <c r="A46" s="187"/>
      <c r="B46" s="182"/>
      <c r="C46" s="188"/>
      <c r="D46" s="45"/>
      <c r="E46" s="46"/>
      <c r="F46" s="184"/>
    </row>
    <row r="47" spans="1:6" ht="13.9" customHeight="1" x14ac:dyDescent="0.2">
      <c r="A47" s="181" t="s">
        <v>328</v>
      </c>
      <c r="B47" s="197"/>
      <c r="C47" s="197"/>
      <c r="D47" s="45"/>
      <c r="E47" s="46"/>
      <c r="F47" s="184"/>
    </row>
    <row r="48" spans="1:6" ht="13.9" customHeight="1" x14ac:dyDescent="0.2">
      <c r="A48" s="187" t="s">
        <v>329</v>
      </c>
      <c r="B48" s="188"/>
      <c r="C48" s="179"/>
      <c r="D48" s="45"/>
      <c r="E48" s="40"/>
      <c r="F48" s="184"/>
    </row>
    <row r="49" spans="1:6" ht="13.9" customHeight="1" x14ac:dyDescent="0.2">
      <c r="A49" s="195" t="s">
        <v>330</v>
      </c>
      <c r="B49" s="188"/>
      <c r="C49" s="179"/>
      <c r="D49" s="43"/>
      <c r="E49" s="40"/>
      <c r="F49" s="184"/>
    </row>
    <row r="50" spans="1:6" ht="13.9" customHeight="1" x14ac:dyDescent="0.2">
      <c r="A50" s="195" t="s">
        <v>331</v>
      </c>
      <c r="B50" s="188"/>
      <c r="C50" s="179"/>
      <c r="D50" s="43"/>
      <c r="E50" s="40"/>
      <c r="F50" s="184"/>
    </row>
    <row r="51" spans="1:6" ht="13.9" customHeight="1" x14ac:dyDescent="0.2">
      <c r="A51" s="187" t="s">
        <v>332</v>
      </c>
      <c r="B51" s="188"/>
      <c r="C51" s="179"/>
      <c r="D51" s="43"/>
      <c r="E51" s="40"/>
      <c r="F51" s="184"/>
    </row>
    <row r="52" spans="1:6" ht="13.9" customHeight="1" x14ac:dyDescent="0.2">
      <c r="A52" s="187" t="s">
        <v>333</v>
      </c>
      <c r="B52" s="188"/>
      <c r="C52" s="179"/>
      <c r="D52" s="45"/>
      <c r="E52" s="40"/>
      <c r="F52" s="184"/>
    </row>
    <row r="53" spans="1:6" ht="13.9" customHeight="1" x14ac:dyDescent="0.2">
      <c r="A53" s="195" t="s">
        <v>334</v>
      </c>
      <c r="B53" s="188"/>
      <c r="C53" s="179"/>
      <c r="D53" s="43"/>
      <c r="E53" s="40"/>
      <c r="F53" s="184"/>
    </row>
    <row r="54" spans="1:6" ht="13.9" customHeight="1" x14ac:dyDescent="0.2">
      <c r="A54" s="195" t="s">
        <v>335</v>
      </c>
      <c r="B54" s="188"/>
      <c r="C54" s="179"/>
      <c r="D54" s="43"/>
      <c r="E54" s="40"/>
      <c r="F54" s="184"/>
    </row>
    <row r="55" spans="1:6" ht="13.9" customHeight="1" x14ac:dyDescent="0.2">
      <c r="A55" s="198" t="s">
        <v>336</v>
      </c>
      <c r="B55" s="188"/>
      <c r="C55" s="179"/>
      <c r="D55" s="43"/>
      <c r="E55" s="40"/>
      <c r="F55" s="184"/>
    </row>
    <row r="56" spans="1:6" ht="13.9" customHeight="1" x14ac:dyDescent="0.2">
      <c r="A56" s="200" t="s">
        <v>337</v>
      </c>
      <c r="B56" s="179"/>
      <c r="C56" s="179"/>
      <c r="D56" s="43"/>
      <c r="E56" s="40"/>
      <c r="F56" s="184"/>
    </row>
    <row r="57" spans="1:6" ht="13.9" customHeight="1" x14ac:dyDescent="0.2">
      <c r="A57" s="198" t="s">
        <v>338</v>
      </c>
      <c r="B57" s="179"/>
      <c r="C57" s="179"/>
      <c r="D57" s="43"/>
      <c r="E57" s="40"/>
      <c r="F57" s="184"/>
    </row>
    <row r="58" spans="1:6" ht="13.9" customHeight="1" x14ac:dyDescent="0.2">
      <c r="A58" s="198" t="s">
        <v>339</v>
      </c>
      <c r="B58" s="179"/>
      <c r="C58" s="179"/>
      <c r="D58" s="43"/>
      <c r="E58" s="40"/>
      <c r="F58" s="184"/>
    </row>
    <row r="59" spans="1:6" ht="13.9" customHeight="1" x14ac:dyDescent="0.2">
      <c r="A59" s="198" t="s">
        <v>340</v>
      </c>
      <c r="B59" s="179"/>
      <c r="C59" s="179"/>
      <c r="D59" s="43"/>
      <c r="E59" s="40"/>
      <c r="F59" s="184"/>
    </row>
    <row r="60" spans="1:6" ht="13.9" customHeight="1" x14ac:dyDescent="0.2">
      <c r="A60" s="190" t="s">
        <v>341</v>
      </c>
      <c r="B60" s="191"/>
      <c r="C60" s="36"/>
      <c r="D60" s="44">
        <f>SUM(D49:D59)</f>
        <v>0</v>
      </c>
      <c r="E60" s="38"/>
      <c r="F60" s="186"/>
    </row>
    <row r="61" spans="1:6" ht="6.4" customHeight="1" x14ac:dyDescent="0.2">
      <c r="A61" s="187"/>
      <c r="B61" s="188"/>
      <c r="C61" s="188"/>
      <c r="D61" s="45"/>
      <c r="E61" s="46"/>
      <c r="F61" s="184"/>
    </row>
    <row r="62" spans="1:6" ht="14.65" customHeight="1" x14ac:dyDescent="0.2">
      <c r="A62" s="181" t="s">
        <v>342</v>
      </c>
      <c r="B62" s="197"/>
      <c r="C62" s="197"/>
      <c r="D62" s="44">
        <f>+D5+D37+D45+D60</f>
        <v>1</v>
      </c>
      <c r="E62" s="38"/>
      <c r="F62" s="186"/>
    </row>
    <row r="63" spans="1:6" ht="7.15" customHeight="1" x14ac:dyDescent="0.2">
      <c r="A63" s="187"/>
      <c r="B63" s="188"/>
      <c r="C63" s="188"/>
      <c r="D63" s="45"/>
      <c r="E63" s="46"/>
      <c r="F63" s="184"/>
    </row>
    <row r="64" spans="1:6" ht="13.9" customHeight="1" x14ac:dyDescent="0.2">
      <c r="A64" s="181" t="s">
        <v>343</v>
      </c>
      <c r="B64" s="197"/>
      <c r="C64" s="197"/>
      <c r="D64" s="47"/>
      <c r="E64" s="38"/>
      <c r="F64" s="186"/>
    </row>
    <row r="65" spans="1:6" ht="6.4" customHeight="1" x14ac:dyDescent="0.2">
      <c r="A65" s="187"/>
      <c r="B65" s="188"/>
      <c r="C65" s="188"/>
      <c r="D65" s="45"/>
      <c r="E65" s="40"/>
      <c r="F65" s="184"/>
    </row>
    <row r="66" spans="1:6" ht="14.65" customHeight="1" x14ac:dyDescent="0.2">
      <c r="A66" s="181" t="s">
        <v>344</v>
      </c>
      <c r="B66" s="197"/>
      <c r="C66" s="197"/>
      <c r="D66" s="47"/>
      <c r="E66" s="38"/>
      <c r="F66" s="186"/>
    </row>
    <row r="67" spans="1:6" ht="6.4" customHeight="1" thickBot="1" x14ac:dyDescent="0.25">
      <c r="A67" s="187"/>
      <c r="B67" s="188"/>
      <c r="C67" s="188"/>
      <c r="D67" s="45"/>
      <c r="E67" s="40"/>
      <c r="F67" s="184"/>
    </row>
    <row r="68" spans="1:6" ht="36" customHeight="1" thickBot="1" x14ac:dyDescent="0.25">
      <c r="A68" s="376" t="s">
        <v>345</v>
      </c>
      <c r="B68" s="377"/>
      <c r="C68" s="378"/>
      <c r="D68" s="48">
        <f>+D62+D64+D66-D5</f>
        <v>0</v>
      </c>
      <c r="E68" s="49"/>
      <c r="F68" s="50">
        <f>+D68*$F$5</f>
        <v>0</v>
      </c>
    </row>
    <row r="69" spans="1:6" ht="26.65" customHeight="1" x14ac:dyDescent="0.2">
      <c r="A69" s="371" t="s">
        <v>346</v>
      </c>
      <c r="B69" s="372"/>
      <c r="C69" s="101"/>
      <c r="D69" s="102">
        <f>+D68+D5</f>
        <v>1</v>
      </c>
      <c r="E69" s="103"/>
      <c r="F69" s="202">
        <f>ROUND(D69*F5,2)</f>
        <v>0</v>
      </c>
    </row>
    <row r="70" spans="1:6" ht="13.15" customHeight="1" x14ac:dyDescent="0.2">
      <c r="A70" s="373"/>
      <c r="B70" s="374"/>
      <c r="C70" s="374"/>
      <c r="D70" s="374"/>
      <c r="E70" s="374"/>
      <c r="F70" s="375"/>
    </row>
    <row r="71" spans="1:6" ht="12" customHeight="1" x14ac:dyDescent="0.2">
      <c r="A71" s="201"/>
      <c r="B71" s="36"/>
      <c r="C71" s="36"/>
      <c r="F71" s="203"/>
    </row>
    <row r="72" spans="1:6" ht="53.45" customHeight="1" x14ac:dyDescent="0.2">
      <c r="A72" s="204" t="s">
        <v>258</v>
      </c>
      <c r="B72" s="169">
        <f>Basisinformation!E5</f>
        <v>0</v>
      </c>
      <c r="C72" s="210"/>
      <c r="D72" s="212"/>
      <c r="E72" s="212"/>
      <c r="F72" s="213"/>
    </row>
    <row r="73" spans="1:6" ht="38.450000000000003" customHeight="1" thickBot="1" x14ac:dyDescent="0.25">
      <c r="A73" s="205" t="s">
        <v>256</v>
      </c>
      <c r="B73" s="206">
        <f>Basisinformation!E3</f>
        <v>0</v>
      </c>
      <c r="C73" s="207"/>
      <c r="D73" s="208"/>
      <c r="E73" s="208"/>
      <c r="F73" s="209"/>
    </row>
  </sheetData>
  <sheetProtection algorithmName="SHA-512" hashValue="YcxtpkSYIb0E3//JbASflsj71bPbSZSrPIGtLcD47X11sE6CfIMx6BVII38rQIFSMEjJ9o+EHr6lbYPc/gkPzg==" saltValue="+NeBssID7iM0RMq3ypIf5g==" spinCount="100000" sheet="1"/>
  <mergeCells count="5">
    <mergeCell ref="A1:F1"/>
    <mergeCell ref="C3:F3"/>
    <mergeCell ref="A69:B69"/>
    <mergeCell ref="A68:C68"/>
    <mergeCell ref="A70:F70"/>
  </mergeCells>
  <printOptions horizontalCentered="1"/>
  <pageMargins left="0.78740157480314965" right="0.78740157480314965" top="0.6875" bottom="0.59055118110236227" header="0.51181102362204722" footer="0.51181102362204722"/>
  <pageSetup paperSize="9" scale="65" orientation="portrait" horizontalDpi="4294967293" r:id="rId1"/>
  <headerFooter alignWithMargins="0">
    <oddHeader>&amp;CGrünpflege Gebäudewirtschaft Cottbus GmbH</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zoomScale="90" zoomScaleNormal="90" zoomScaleSheetLayoutView="80" zoomScalePageLayoutView="60" workbookViewId="0">
      <selection activeCell="C5" sqref="C5"/>
    </sheetView>
  </sheetViews>
  <sheetFormatPr baseColWidth="10" defaultColWidth="11.42578125" defaultRowHeight="12.75" x14ac:dyDescent="0.2"/>
  <cols>
    <col min="1" max="1" width="11.42578125" style="51"/>
    <col min="2" max="2" width="34" style="51" customWidth="1"/>
    <col min="3" max="3" width="24.140625" style="51" customWidth="1"/>
    <col min="4" max="4" width="11.42578125" style="51"/>
    <col min="5" max="5" width="1.28515625" style="51" customWidth="1"/>
    <col min="6" max="6" width="12.140625" style="51" customWidth="1"/>
    <col min="7" max="16384" width="11.42578125" style="35"/>
  </cols>
  <sheetData>
    <row r="1" spans="1:6" ht="18.399999999999999" customHeight="1" x14ac:dyDescent="0.2">
      <c r="A1" s="366" t="s">
        <v>373</v>
      </c>
      <c r="B1" s="367"/>
      <c r="C1" s="367"/>
      <c r="D1" s="367"/>
      <c r="E1" s="367"/>
      <c r="F1" s="368"/>
    </row>
    <row r="2" spans="1:6" ht="13.9" customHeight="1" x14ac:dyDescent="0.2">
      <c r="A2" s="170"/>
      <c r="B2" s="171"/>
      <c r="C2" s="171"/>
      <c r="D2" s="172"/>
      <c r="E2" s="173"/>
      <c r="F2" s="174"/>
    </row>
    <row r="3" spans="1:6" ht="15" customHeight="1" x14ac:dyDescent="0.2">
      <c r="A3" s="175"/>
      <c r="B3" s="176"/>
      <c r="C3" s="369" t="s">
        <v>293</v>
      </c>
      <c r="D3" s="369"/>
      <c r="E3" s="369"/>
      <c r="F3" s="370"/>
    </row>
    <row r="4" spans="1:6" ht="5.65" customHeight="1" x14ac:dyDescent="0.2">
      <c r="A4" s="177"/>
      <c r="B4" s="36"/>
      <c r="C4" s="36"/>
      <c r="D4" s="178"/>
      <c r="E4" s="179"/>
      <c r="F4" s="180"/>
    </row>
    <row r="5" spans="1:6" ht="13.9" customHeight="1" x14ac:dyDescent="0.2">
      <c r="A5" s="181" t="s">
        <v>294</v>
      </c>
      <c r="B5" s="182"/>
      <c r="C5" s="182"/>
      <c r="D5" s="37">
        <v>1</v>
      </c>
      <c r="E5" s="38"/>
      <c r="F5" s="183"/>
    </row>
    <row r="6" spans="1:6" ht="7.9" customHeight="1" x14ac:dyDescent="0.2">
      <c r="A6" s="181"/>
      <c r="B6" s="182"/>
      <c r="C6" s="182"/>
      <c r="D6" s="39"/>
      <c r="E6" s="40"/>
      <c r="F6" s="184"/>
    </row>
    <row r="7" spans="1:6" ht="13.9" customHeight="1" x14ac:dyDescent="0.2">
      <c r="A7" s="181" t="s">
        <v>295</v>
      </c>
      <c r="B7" s="182"/>
      <c r="C7" s="185"/>
      <c r="D7" s="39"/>
      <c r="E7" s="41"/>
      <c r="F7" s="186"/>
    </row>
    <row r="8" spans="1:6" ht="6" customHeight="1" x14ac:dyDescent="0.2">
      <c r="A8" s="187"/>
      <c r="B8" s="188"/>
      <c r="C8" s="188"/>
      <c r="D8" s="42"/>
      <c r="E8" s="40"/>
      <c r="F8" s="184"/>
    </row>
    <row r="9" spans="1:6" ht="13.9" customHeight="1" x14ac:dyDescent="0.2">
      <c r="A9" s="187" t="s">
        <v>296</v>
      </c>
      <c r="B9" s="179"/>
      <c r="C9" s="179"/>
      <c r="D9" s="42"/>
      <c r="E9" s="40"/>
      <c r="F9" s="184"/>
    </row>
    <row r="10" spans="1:6" ht="13.9" customHeight="1" x14ac:dyDescent="0.2">
      <c r="A10" s="189" t="s">
        <v>297</v>
      </c>
      <c r="B10" s="179"/>
      <c r="C10" s="179"/>
      <c r="D10" s="43"/>
      <c r="E10" s="40"/>
      <c r="F10" s="184"/>
    </row>
    <row r="11" spans="1:6" ht="13.9" customHeight="1" x14ac:dyDescent="0.2">
      <c r="A11" s="189" t="s">
        <v>298</v>
      </c>
      <c r="B11" s="179"/>
      <c r="C11" s="179"/>
      <c r="D11" s="43"/>
      <c r="E11" s="40"/>
      <c r="F11" s="184"/>
    </row>
    <row r="12" spans="1:6" ht="13.9" customHeight="1" x14ac:dyDescent="0.2">
      <c r="A12" s="189" t="s">
        <v>299</v>
      </c>
      <c r="B12" s="179"/>
      <c r="C12" s="179"/>
      <c r="D12" s="43"/>
      <c r="E12" s="40"/>
      <c r="F12" s="184"/>
    </row>
    <row r="13" spans="1:6" ht="13.9" customHeight="1" x14ac:dyDescent="0.2">
      <c r="A13" s="189" t="s">
        <v>300</v>
      </c>
      <c r="B13" s="179"/>
      <c r="C13" s="179"/>
      <c r="D13" s="43"/>
      <c r="E13" s="40"/>
      <c r="F13" s="184"/>
    </row>
    <row r="14" spans="1:6" ht="13.9" customHeight="1" x14ac:dyDescent="0.2">
      <c r="A14" s="189" t="s">
        <v>301</v>
      </c>
      <c r="B14" s="179"/>
      <c r="C14" s="179"/>
      <c r="D14" s="43"/>
      <c r="E14" s="40"/>
      <c r="F14" s="184"/>
    </row>
    <row r="15" spans="1:6" ht="13.9" customHeight="1" x14ac:dyDescent="0.2">
      <c r="A15" s="189" t="s">
        <v>302</v>
      </c>
      <c r="B15" s="179"/>
      <c r="C15" s="179"/>
      <c r="D15" s="43"/>
      <c r="E15" s="40"/>
      <c r="F15" s="184"/>
    </row>
    <row r="16" spans="1:6" ht="13.9" customHeight="1" x14ac:dyDescent="0.2">
      <c r="A16" s="189" t="s">
        <v>303</v>
      </c>
      <c r="B16" s="179"/>
      <c r="C16" s="179"/>
      <c r="D16" s="43"/>
      <c r="E16" s="40"/>
      <c r="F16" s="184"/>
    </row>
    <row r="17" spans="1:6" ht="13.9" customHeight="1" x14ac:dyDescent="0.2">
      <c r="A17" s="190" t="s">
        <v>304</v>
      </c>
      <c r="B17" s="191"/>
      <c r="C17" s="192"/>
      <c r="D17" s="44">
        <f>SUM(D10:D16)</f>
        <v>0</v>
      </c>
      <c r="E17" s="38"/>
      <c r="F17" s="186"/>
    </row>
    <row r="18" spans="1:6" ht="7.9" customHeight="1" x14ac:dyDescent="0.2">
      <c r="A18" s="193"/>
      <c r="B18" s="194"/>
      <c r="C18" s="192"/>
      <c r="D18" s="45"/>
      <c r="E18" s="46"/>
      <c r="F18" s="184"/>
    </row>
    <row r="19" spans="1:6" ht="13.9" customHeight="1" x14ac:dyDescent="0.2">
      <c r="A19" s="187" t="s">
        <v>305</v>
      </c>
      <c r="B19" s="188"/>
      <c r="C19" s="188"/>
      <c r="D19" s="45"/>
      <c r="E19" s="46"/>
      <c r="F19" s="184"/>
    </row>
    <row r="20" spans="1:6" ht="13.9" customHeight="1" x14ac:dyDescent="0.2">
      <c r="A20" s="189" t="s">
        <v>306</v>
      </c>
      <c r="B20" s="179"/>
      <c r="C20" s="179"/>
      <c r="D20" s="43"/>
      <c r="E20" s="40"/>
      <c r="F20" s="184"/>
    </row>
    <row r="21" spans="1:6" ht="13.9" customHeight="1" x14ac:dyDescent="0.2">
      <c r="A21" s="189" t="s">
        <v>307</v>
      </c>
      <c r="B21" s="179"/>
      <c r="C21" s="179"/>
      <c r="D21" s="313">
        <f>D20*D$17</f>
        <v>0</v>
      </c>
      <c r="E21" s="40"/>
      <c r="F21" s="184"/>
    </row>
    <row r="22" spans="1:6" ht="13.9" customHeight="1" x14ac:dyDescent="0.2">
      <c r="A22" s="189" t="s">
        <v>308</v>
      </c>
      <c r="B22" s="179"/>
      <c r="C22" s="179"/>
      <c r="D22" s="43"/>
      <c r="E22" s="40"/>
      <c r="F22" s="184"/>
    </row>
    <row r="23" spans="1:6" ht="13.9" customHeight="1" x14ac:dyDescent="0.2">
      <c r="A23" s="189" t="s">
        <v>309</v>
      </c>
      <c r="B23" s="179"/>
      <c r="C23" s="179"/>
      <c r="D23" s="313">
        <f>D22*D$17</f>
        <v>0</v>
      </c>
      <c r="E23" s="40"/>
      <c r="F23" s="184"/>
    </row>
    <row r="24" spans="1:6" ht="13.9" customHeight="1" x14ac:dyDescent="0.2">
      <c r="A24" s="189" t="s">
        <v>310</v>
      </c>
      <c r="B24" s="179"/>
      <c r="C24" s="179"/>
      <c r="D24" s="43"/>
      <c r="E24" s="40"/>
      <c r="F24" s="184"/>
    </row>
    <row r="25" spans="1:6" ht="13.9" customHeight="1" x14ac:dyDescent="0.2">
      <c r="A25" s="189" t="s">
        <v>311</v>
      </c>
      <c r="B25" s="179"/>
      <c r="C25" s="179"/>
      <c r="D25" s="313">
        <f>D24*D$17</f>
        <v>0</v>
      </c>
      <c r="E25" s="40"/>
      <c r="F25" s="184"/>
    </row>
    <row r="26" spans="1:6" ht="13.9" customHeight="1" x14ac:dyDescent="0.2">
      <c r="A26" s="189" t="s">
        <v>312</v>
      </c>
      <c r="B26" s="179"/>
      <c r="C26" s="179"/>
      <c r="D26" s="43"/>
      <c r="E26" s="40"/>
      <c r="F26" s="184"/>
    </row>
    <row r="27" spans="1:6" ht="13.9" customHeight="1" x14ac:dyDescent="0.2">
      <c r="A27" s="189" t="s">
        <v>313</v>
      </c>
      <c r="B27" s="179"/>
      <c r="C27" s="179"/>
      <c r="D27" s="313">
        <f>D26*D$17</f>
        <v>0</v>
      </c>
      <c r="E27" s="40"/>
      <c r="F27" s="184"/>
    </row>
    <row r="28" spans="1:6" ht="13.9" customHeight="1" x14ac:dyDescent="0.2">
      <c r="A28" s="189" t="s">
        <v>314</v>
      </c>
      <c r="B28" s="179"/>
      <c r="C28" s="179"/>
      <c r="D28" s="43"/>
      <c r="E28" s="40"/>
      <c r="F28" s="184"/>
    </row>
    <row r="29" spans="1:6" ht="13.9" customHeight="1" x14ac:dyDescent="0.2">
      <c r="A29" s="189" t="s">
        <v>315</v>
      </c>
      <c r="B29" s="179"/>
      <c r="C29" s="179"/>
      <c r="D29" s="313">
        <f>D28*D$17</f>
        <v>0</v>
      </c>
      <c r="E29" s="40"/>
      <c r="F29" s="184"/>
    </row>
    <row r="30" spans="1:6" ht="13.9" customHeight="1" x14ac:dyDescent="0.2">
      <c r="A30" s="190" t="s">
        <v>316</v>
      </c>
      <c r="B30" s="191"/>
      <c r="C30" s="192"/>
      <c r="D30" s="44">
        <f>SUM(D20:D29)</f>
        <v>0</v>
      </c>
      <c r="E30" s="38"/>
      <c r="F30" s="186"/>
    </row>
    <row r="31" spans="1:6" ht="7.9" customHeight="1" x14ac:dyDescent="0.2">
      <c r="A31" s="189"/>
      <c r="B31" s="179"/>
      <c r="C31" s="179"/>
      <c r="D31" s="45"/>
      <c r="E31" s="46"/>
      <c r="F31" s="184"/>
    </row>
    <row r="32" spans="1:6" ht="13.9" customHeight="1" x14ac:dyDescent="0.2">
      <c r="A32" s="190" t="s">
        <v>317</v>
      </c>
      <c r="B32" s="191"/>
      <c r="C32" s="179"/>
      <c r="D32" s="44">
        <f>D30+D17</f>
        <v>0</v>
      </c>
      <c r="E32" s="46"/>
      <c r="F32" s="184"/>
    </row>
    <row r="33" spans="1:6" ht="7.9" customHeight="1" x14ac:dyDescent="0.2">
      <c r="A33" s="189"/>
      <c r="B33" s="179"/>
      <c r="C33" s="179"/>
      <c r="D33" s="45"/>
      <c r="E33" s="46"/>
      <c r="F33" s="184"/>
    </row>
    <row r="34" spans="1:6" ht="13.9" customHeight="1" x14ac:dyDescent="0.2">
      <c r="A34" s="187" t="s">
        <v>318</v>
      </c>
      <c r="B34" s="188"/>
      <c r="C34" s="188"/>
      <c r="D34" s="45"/>
      <c r="E34" s="40"/>
      <c r="F34" s="184"/>
    </row>
    <row r="35" spans="1:6" ht="13.9" customHeight="1" x14ac:dyDescent="0.2">
      <c r="A35" s="195" t="s">
        <v>319</v>
      </c>
      <c r="B35" s="196"/>
      <c r="C35" s="188"/>
      <c r="D35" s="43"/>
      <c r="E35" s="40"/>
      <c r="F35" s="184"/>
    </row>
    <row r="36" spans="1:6" ht="13.9" customHeight="1" x14ac:dyDescent="0.2">
      <c r="A36" s="195" t="s">
        <v>320</v>
      </c>
      <c r="B36" s="196"/>
      <c r="C36" s="188"/>
      <c r="D36" s="43"/>
      <c r="E36" s="40"/>
      <c r="F36" s="184"/>
    </row>
    <row r="37" spans="1:6" ht="13.9" customHeight="1" x14ac:dyDescent="0.2">
      <c r="A37" s="190" t="s">
        <v>321</v>
      </c>
      <c r="B37" s="191"/>
      <c r="C37" s="192"/>
      <c r="D37" s="44">
        <f>SUM(D35:D36)+D32</f>
        <v>0</v>
      </c>
      <c r="E37" s="38"/>
      <c r="F37" s="186"/>
    </row>
    <row r="38" spans="1:6" ht="6" customHeight="1" x14ac:dyDescent="0.2">
      <c r="A38" s="189"/>
      <c r="B38" s="188"/>
      <c r="C38" s="188"/>
      <c r="D38" s="45"/>
      <c r="E38" s="46"/>
      <c r="F38" s="184"/>
    </row>
    <row r="39" spans="1:6" ht="13.9" customHeight="1" x14ac:dyDescent="0.2">
      <c r="A39" s="181" t="s">
        <v>322</v>
      </c>
      <c r="B39" s="197"/>
      <c r="C39" s="197"/>
      <c r="D39" s="45"/>
      <c r="E39" s="46"/>
      <c r="F39" s="184"/>
    </row>
    <row r="40" spans="1:6" ht="13.9" customHeight="1" x14ac:dyDescent="0.2">
      <c r="A40" s="198" t="s">
        <v>323</v>
      </c>
      <c r="B40" s="196"/>
      <c r="C40" s="179"/>
      <c r="D40" s="43"/>
      <c r="E40" s="40"/>
      <c r="F40" s="184"/>
    </row>
    <row r="41" spans="1:6" ht="13.9" customHeight="1" x14ac:dyDescent="0.2">
      <c r="A41" s="198" t="s">
        <v>324</v>
      </c>
      <c r="B41" s="196"/>
      <c r="C41" s="179"/>
      <c r="D41" s="43"/>
      <c r="E41" s="40"/>
      <c r="F41" s="184"/>
    </row>
    <row r="42" spans="1:6" ht="13.9" customHeight="1" x14ac:dyDescent="0.2">
      <c r="A42" s="198" t="s">
        <v>325</v>
      </c>
      <c r="B42" s="196"/>
      <c r="C42" s="179"/>
      <c r="D42" s="43"/>
      <c r="E42" s="40"/>
      <c r="F42" s="184"/>
    </row>
    <row r="43" spans="1:6" ht="13.9" customHeight="1" x14ac:dyDescent="0.2">
      <c r="A43" s="198" t="s">
        <v>503</v>
      </c>
      <c r="B43" s="196"/>
      <c r="C43" s="199" t="s">
        <v>535</v>
      </c>
      <c r="D43" s="179"/>
      <c r="E43" s="179"/>
      <c r="F43" s="180"/>
    </row>
    <row r="44" spans="1:6" ht="14.65" customHeight="1" x14ac:dyDescent="0.2">
      <c r="A44" s="198" t="s">
        <v>326</v>
      </c>
      <c r="B44" s="196"/>
      <c r="C44" s="179"/>
      <c r="D44" s="43"/>
      <c r="E44" s="40"/>
      <c r="F44" s="184"/>
    </row>
    <row r="45" spans="1:6" ht="13.9" customHeight="1" x14ac:dyDescent="0.2">
      <c r="A45" s="190" t="s">
        <v>327</v>
      </c>
      <c r="B45" s="191"/>
      <c r="C45" s="36"/>
      <c r="D45" s="44">
        <f>SUM(D40:D44)</f>
        <v>0</v>
      </c>
      <c r="E45" s="38"/>
      <c r="F45" s="186"/>
    </row>
    <row r="46" spans="1:6" ht="7.9" customHeight="1" x14ac:dyDescent="0.2">
      <c r="A46" s="187"/>
      <c r="B46" s="182"/>
      <c r="C46" s="188"/>
      <c r="D46" s="45"/>
      <c r="E46" s="46"/>
      <c r="F46" s="184"/>
    </row>
    <row r="47" spans="1:6" ht="13.9" customHeight="1" x14ac:dyDescent="0.2">
      <c r="A47" s="181" t="s">
        <v>328</v>
      </c>
      <c r="B47" s="197"/>
      <c r="C47" s="197"/>
      <c r="D47" s="45"/>
      <c r="E47" s="46"/>
      <c r="F47" s="184"/>
    </row>
    <row r="48" spans="1:6" ht="13.9" customHeight="1" x14ac:dyDescent="0.2">
      <c r="A48" s="187" t="s">
        <v>329</v>
      </c>
      <c r="B48" s="188"/>
      <c r="C48" s="179"/>
      <c r="D48" s="45"/>
      <c r="E48" s="40"/>
      <c r="F48" s="184"/>
    </row>
    <row r="49" spans="1:6" ht="13.9" customHeight="1" x14ac:dyDescent="0.2">
      <c r="A49" s="195" t="s">
        <v>330</v>
      </c>
      <c r="B49" s="188"/>
      <c r="C49" s="179"/>
      <c r="D49" s="43"/>
      <c r="E49" s="40"/>
      <c r="F49" s="184"/>
    </row>
    <row r="50" spans="1:6" ht="13.9" customHeight="1" x14ac:dyDescent="0.2">
      <c r="A50" s="195" t="s">
        <v>331</v>
      </c>
      <c r="B50" s="188"/>
      <c r="C50" s="179"/>
      <c r="D50" s="43"/>
      <c r="E50" s="40"/>
      <c r="F50" s="184"/>
    </row>
    <row r="51" spans="1:6" ht="13.9" customHeight="1" x14ac:dyDescent="0.2">
      <c r="A51" s="187" t="s">
        <v>332</v>
      </c>
      <c r="B51" s="188"/>
      <c r="C51" s="179"/>
      <c r="D51" s="43"/>
      <c r="E51" s="40"/>
      <c r="F51" s="184"/>
    </row>
    <row r="52" spans="1:6" ht="13.9" customHeight="1" x14ac:dyDescent="0.2">
      <c r="A52" s="187" t="s">
        <v>333</v>
      </c>
      <c r="B52" s="188"/>
      <c r="C52" s="179"/>
      <c r="D52" s="45"/>
      <c r="E52" s="40"/>
      <c r="F52" s="184"/>
    </row>
    <row r="53" spans="1:6" ht="13.9" customHeight="1" x14ac:dyDescent="0.2">
      <c r="A53" s="195" t="s">
        <v>334</v>
      </c>
      <c r="B53" s="188"/>
      <c r="C53" s="179"/>
      <c r="D53" s="43"/>
      <c r="E53" s="40"/>
      <c r="F53" s="184"/>
    </row>
    <row r="54" spans="1:6" ht="13.9" customHeight="1" x14ac:dyDescent="0.2">
      <c r="A54" s="195" t="s">
        <v>335</v>
      </c>
      <c r="B54" s="188"/>
      <c r="C54" s="179"/>
      <c r="D54" s="43"/>
      <c r="E54" s="40"/>
      <c r="F54" s="184"/>
    </row>
    <row r="55" spans="1:6" ht="13.9" customHeight="1" x14ac:dyDescent="0.2">
      <c r="A55" s="198" t="s">
        <v>336</v>
      </c>
      <c r="B55" s="188"/>
      <c r="C55" s="179"/>
      <c r="D55" s="43"/>
      <c r="E55" s="40"/>
      <c r="F55" s="184"/>
    </row>
    <row r="56" spans="1:6" ht="13.9" customHeight="1" x14ac:dyDescent="0.2">
      <c r="A56" s="200" t="s">
        <v>337</v>
      </c>
      <c r="B56" s="179"/>
      <c r="C56" s="179"/>
      <c r="D56" s="43"/>
      <c r="E56" s="40"/>
      <c r="F56" s="184"/>
    </row>
    <row r="57" spans="1:6" ht="13.9" customHeight="1" x14ac:dyDescent="0.2">
      <c r="A57" s="198" t="s">
        <v>338</v>
      </c>
      <c r="B57" s="179"/>
      <c r="C57" s="179"/>
      <c r="D57" s="43"/>
      <c r="E57" s="40"/>
      <c r="F57" s="184"/>
    </row>
    <row r="58" spans="1:6" ht="13.9" customHeight="1" x14ac:dyDescent="0.2">
      <c r="A58" s="198" t="s">
        <v>339</v>
      </c>
      <c r="B58" s="179"/>
      <c r="C58" s="179"/>
      <c r="D58" s="43"/>
      <c r="E58" s="40"/>
      <c r="F58" s="184"/>
    </row>
    <row r="59" spans="1:6" ht="13.9" customHeight="1" x14ac:dyDescent="0.2">
      <c r="A59" s="198" t="s">
        <v>340</v>
      </c>
      <c r="B59" s="179"/>
      <c r="C59" s="179"/>
      <c r="D59" s="43"/>
      <c r="E59" s="40"/>
      <c r="F59" s="184"/>
    </row>
    <row r="60" spans="1:6" ht="13.9" customHeight="1" x14ac:dyDescent="0.2">
      <c r="A60" s="190" t="s">
        <v>341</v>
      </c>
      <c r="B60" s="191"/>
      <c r="C60" s="36"/>
      <c r="D60" s="44">
        <f>SUM(D49:D59)</f>
        <v>0</v>
      </c>
      <c r="E60" s="38"/>
      <c r="F60" s="186"/>
    </row>
    <row r="61" spans="1:6" ht="6.4" customHeight="1" x14ac:dyDescent="0.2">
      <c r="A61" s="187"/>
      <c r="B61" s="188"/>
      <c r="C61" s="188"/>
      <c r="D61" s="45"/>
      <c r="E61" s="46"/>
      <c r="F61" s="184"/>
    </row>
    <row r="62" spans="1:6" ht="14.65" customHeight="1" x14ac:dyDescent="0.2">
      <c r="A62" s="181" t="s">
        <v>342</v>
      </c>
      <c r="B62" s="197"/>
      <c r="C62" s="197"/>
      <c r="D62" s="44">
        <f>+D5+D37+D45+D60</f>
        <v>1</v>
      </c>
      <c r="E62" s="38"/>
      <c r="F62" s="186"/>
    </row>
    <row r="63" spans="1:6" ht="7.15" customHeight="1" x14ac:dyDescent="0.2">
      <c r="A63" s="187"/>
      <c r="B63" s="188"/>
      <c r="C63" s="188"/>
      <c r="D63" s="45"/>
      <c r="E63" s="46"/>
      <c r="F63" s="184"/>
    </row>
    <row r="64" spans="1:6" ht="13.9" customHeight="1" x14ac:dyDescent="0.2">
      <c r="A64" s="181" t="s">
        <v>343</v>
      </c>
      <c r="B64" s="197"/>
      <c r="C64" s="197"/>
      <c r="D64" s="47"/>
      <c r="E64" s="38"/>
      <c r="F64" s="186"/>
    </row>
    <row r="65" spans="1:6" ht="6.4" customHeight="1" x14ac:dyDescent="0.2">
      <c r="A65" s="187"/>
      <c r="B65" s="188"/>
      <c r="C65" s="188"/>
      <c r="D65" s="45"/>
      <c r="E65" s="40"/>
      <c r="F65" s="184"/>
    </row>
    <row r="66" spans="1:6" ht="14.65" customHeight="1" x14ac:dyDescent="0.2">
      <c r="A66" s="181" t="s">
        <v>344</v>
      </c>
      <c r="B66" s="197"/>
      <c r="C66" s="197"/>
      <c r="D66" s="47"/>
      <c r="E66" s="38"/>
      <c r="F66" s="186"/>
    </row>
    <row r="67" spans="1:6" ht="6.4" customHeight="1" thickBot="1" x14ac:dyDescent="0.25">
      <c r="A67" s="187"/>
      <c r="B67" s="188"/>
      <c r="C67" s="188"/>
      <c r="D67" s="45"/>
      <c r="E67" s="40"/>
      <c r="F67" s="184"/>
    </row>
    <row r="68" spans="1:6" ht="33.6" customHeight="1" thickBot="1" x14ac:dyDescent="0.25">
      <c r="A68" s="376" t="s">
        <v>345</v>
      </c>
      <c r="B68" s="377"/>
      <c r="C68" s="378"/>
      <c r="D68" s="48">
        <f>+D62+D64+D66-D5</f>
        <v>0</v>
      </c>
      <c r="E68" s="49"/>
      <c r="F68" s="50">
        <f>+D68*$F$5</f>
        <v>0</v>
      </c>
    </row>
    <row r="69" spans="1:6" ht="26.65" customHeight="1" x14ac:dyDescent="0.2">
      <c r="A69" s="371" t="s">
        <v>346</v>
      </c>
      <c r="B69" s="372"/>
      <c r="C69" s="101"/>
      <c r="D69" s="102">
        <f>+D68+D5</f>
        <v>1</v>
      </c>
      <c r="E69" s="103"/>
      <c r="F69" s="202">
        <f>ROUND(D69*F5,2)</f>
        <v>0</v>
      </c>
    </row>
    <row r="70" spans="1:6" ht="13.15" customHeight="1" x14ac:dyDescent="0.2">
      <c r="A70" s="373"/>
      <c r="B70" s="374"/>
      <c r="C70" s="374"/>
      <c r="D70" s="374"/>
      <c r="E70" s="374"/>
      <c r="F70" s="375"/>
    </row>
    <row r="71" spans="1:6" ht="9" customHeight="1" x14ac:dyDescent="0.2">
      <c r="A71" s="201"/>
      <c r="B71" s="36"/>
      <c r="C71" s="36"/>
      <c r="F71" s="203"/>
    </row>
    <row r="72" spans="1:6" ht="43.15" customHeight="1" x14ac:dyDescent="0.2">
      <c r="A72" s="204" t="s">
        <v>258</v>
      </c>
      <c r="B72" s="169">
        <f>Basisinformation!E5</f>
        <v>0</v>
      </c>
      <c r="C72" s="210"/>
      <c r="F72" s="203"/>
    </row>
    <row r="73" spans="1:6" ht="33.6" customHeight="1" thickBot="1" x14ac:dyDescent="0.25">
      <c r="A73" s="205" t="s">
        <v>256</v>
      </c>
      <c r="B73" s="206">
        <f>Basisinformation!E3</f>
        <v>0</v>
      </c>
      <c r="C73" s="207"/>
      <c r="D73" s="208"/>
      <c r="E73" s="208"/>
      <c r="F73" s="209"/>
    </row>
  </sheetData>
  <sheetProtection algorithmName="SHA-512" hashValue="yZgxwn/iASsIY58buikpjEIS/UlRatE+4PsrUfJhV7UIyMXHKrEYmR+wJDgjb+y7aivv+QLda09dNcIZuExdfw==" saltValue="mguaTnt4FeEzkO3ftiexJg==" spinCount="100000" sheet="1"/>
  <mergeCells count="5">
    <mergeCell ref="A1:F1"/>
    <mergeCell ref="C3:F3"/>
    <mergeCell ref="A69:B69"/>
    <mergeCell ref="A68:C68"/>
    <mergeCell ref="A70:F70"/>
  </mergeCells>
  <printOptions horizontalCentered="1"/>
  <pageMargins left="0.78740157480314965" right="0.78740157480314965" top="0.6875" bottom="0.59055118110236227" header="0.51181102362204722" footer="0.51181102362204722"/>
  <pageSetup paperSize="9" scale="79" orientation="portrait" horizontalDpi="4294967293" r:id="rId1"/>
  <headerFooter alignWithMargins="0">
    <oddHeader>&amp;CGrünpflege Gebäudewirtschaft Cottbus GmbH</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zoomScaleNormal="100" zoomScaleSheetLayoutView="80" zoomScalePageLayoutView="60" workbookViewId="0">
      <selection activeCell="F8" sqref="F8"/>
    </sheetView>
  </sheetViews>
  <sheetFormatPr baseColWidth="10" defaultColWidth="11.42578125" defaultRowHeight="12.75" x14ac:dyDescent="0.2"/>
  <cols>
    <col min="1" max="1" width="11.42578125" style="51"/>
    <col min="2" max="2" width="34" style="51" customWidth="1"/>
    <col min="3" max="3" width="24" style="51" customWidth="1"/>
    <col min="4" max="4" width="11.42578125" style="51"/>
    <col min="5" max="5" width="1" style="51" customWidth="1"/>
    <col min="6" max="6" width="12" style="51" customWidth="1"/>
    <col min="7" max="16384" width="11.42578125" style="35"/>
  </cols>
  <sheetData>
    <row r="1" spans="1:6" ht="18.399999999999999" customHeight="1" x14ac:dyDescent="0.2">
      <c r="A1" s="366" t="s">
        <v>397</v>
      </c>
      <c r="B1" s="367"/>
      <c r="C1" s="367"/>
      <c r="D1" s="367"/>
      <c r="E1" s="367"/>
      <c r="F1" s="368"/>
    </row>
    <row r="2" spans="1:6" ht="13.9" customHeight="1" x14ac:dyDescent="0.2">
      <c r="A2" s="170"/>
      <c r="B2" s="171"/>
      <c r="C2" s="171"/>
      <c r="D2" s="172"/>
      <c r="E2" s="173"/>
      <c r="F2" s="174"/>
    </row>
    <row r="3" spans="1:6" ht="15" customHeight="1" x14ac:dyDescent="0.2">
      <c r="A3" s="175"/>
      <c r="B3" s="176"/>
      <c r="C3" s="369" t="s">
        <v>293</v>
      </c>
      <c r="D3" s="369"/>
      <c r="E3" s="369"/>
      <c r="F3" s="370"/>
    </row>
    <row r="4" spans="1:6" ht="5.65" customHeight="1" x14ac:dyDescent="0.2">
      <c r="A4" s="177"/>
      <c r="B4" s="36"/>
      <c r="C4" s="36"/>
      <c r="D4" s="178"/>
      <c r="E4" s="179"/>
      <c r="F4" s="180"/>
    </row>
    <row r="5" spans="1:6" ht="13.9" customHeight="1" x14ac:dyDescent="0.2">
      <c r="A5" s="181" t="s">
        <v>294</v>
      </c>
      <c r="B5" s="182"/>
      <c r="C5" s="182"/>
      <c r="D5" s="302">
        <v>1</v>
      </c>
      <c r="E5" s="303"/>
      <c r="F5" s="183"/>
    </row>
    <row r="6" spans="1:6" ht="7.9" customHeight="1" x14ac:dyDescent="0.2">
      <c r="A6" s="181"/>
      <c r="B6" s="182"/>
      <c r="C6" s="182"/>
      <c r="D6" s="304"/>
      <c r="E6" s="305"/>
      <c r="F6" s="306"/>
    </row>
    <row r="7" spans="1:6" ht="13.9" customHeight="1" x14ac:dyDescent="0.2">
      <c r="A7" s="181" t="s">
        <v>295</v>
      </c>
      <c r="B7" s="182"/>
      <c r="C7" s="185"/>
      <c r="D7" s="304"/>
      <c r="E7" s="307"/>
      <c r="F7" s="308"/>
    </row>
    <row r="8" spans="1:6" ht="6" customHeight="1" x14ac:dyDescent="0.2">
      <c r="A8" s="187"/>
      <c r="B8" s="188"/>
      <c r="C8" s="188"/>
      <c r="D8" s="309"/>
      <c r="E8" s="305"/>
      <c r="F8" s="306"/>
    </row>
    <row r="9" spans="1:6" ht="13.9" customHeight="1" x14ac:dyDescent="0.2">
      <c r="A9" s="187" t="s">
        <v>296</v>
      </c>
      <c r="B9" s="179"/>
      <c r="C9" s="179"/>
      <c r="D9" s="309"/>
      <c r="E9" s="305"/>
      <c r="F9" s="306" t="s">
        <v>255</v>
      </c>
    </row>
    <row r="10" spans="1:6" ht="13.9" customHeight="1" x14ac:dyDescent="0.2">
      <c r="A10" s="189" t="s">
        <v>297</v>
      </c>
      <c r="B10" s="179"/>
      <c r="C10" s="179"/>
      <c r="D10" s="43"/>
      <c r="E10" s="305"/>
      <c r="F10" s="306"/>
    </row>
    <row r="11" spans="1:6" ht="13.9" customHeight="1" x14ac:dyDescent="0.2">
      <c r="A11" s="189" t="s">
        <v>298</v>
      </c>
      <c r="B11" s="179"/>
      <c r="C11" s="179"/>
      <c r="D11" s="43"/>
      <c r="E11" s="305"/>
      <c r="F11" s="306"/>
    </row>
    <row r="12" spans="1:6" ht="13.9" customHeight="1" x14ac:dyDescent="0.2">
      <c r="A12" s="189" t="s">
        <v>299</v>
      </c>
      <c r="B12" s="179"/>
      <c r="C12" s="179"/>
      <c r="D12" s="43"/>
      <c r="E12" s="305"/>
      <c r="F12" s="306"/>
    </row>
    <row r="13" spans="1:6" ht="13.9" customHeight="1" x14ac:dyDescent="0.2">
      <c r="A13" s="189" t="s">
        <v>300</v>
      </c>
      <c r="B13" s="179"/>
      <c r="C13" s="179"/>
      <c r="D13" s="43"/>
      <c r="E13" s="305"/>
      <c r="F13" s="306"/>
    </row>
    <row r="14" spans="1:6" ht="13.9" customHeight="1" x14ac:dyDescent="0.2">
      <c r="A14" s="189" t="s">
        <v>301</v>
      </c>
      <c r="B14" s="179"/>
      <c r="C14" s="179"/>
      <c r="D14" s="43"/>
      <c r="E14" s="305"/>
      <c r="F14" s="306"/>
    </row>
    <row r="15" spans="1:6" ht="13.9" customHeight="1" x14ac:dyDescent="0.2">
      <c r="A15" s="189" t="s">
        <v>302</v>
      </c>
      <c r="B15" s="179"/>
      <c r="C15" s="179"/>
      <c r="D15" s="43"/>
      <c r="E15" s="305"/>
      <c r="F15" s="306"/>
    </row>
    <row r="16" spans="1:6" ht="13.9" customHeight="1" x14ac:dyDescent="0.2">
      <c r="A16" s="189" t="s">
        <v>303</v>
      </c>
      <c r="B16" s="179"/>
      <c r="C16" s="179"/>
      <c r="D16" s="43"/>
      <c r="E16" s="305"/>
      <c r="F16" s="306"/>
    </row>
    <row r="17" spans="1:6" ht="13.9" customHeight="1" x14ac:dyDescent="0.2">
      <c r="A17" s="190" t="s">
        <v>304</v>
      </c>
      <c r="B17" s="191"/>
      <c r="C17" s="192"/>
      <c r="D17" s="310">
        <f>SUM(D10:D16)</f>
        <v>0</v>
      </c>
      <c r="E17" s="303"/>
      <c r="F17" s="308"/>
    </row>
    <row r="18" spans="1:6" ht="7.9" customHeight="1" x14ac:dyDescent="0.2">
      <c r="A18" s="193"/>
      <c r="B18" s="194"/>
      <c r="C18" s="192"/>
      <c r="D18" s="311"/>
      <c r="E18" s="312"/>
      <c r="F18" s="306"/>
    </row>
    <row r="19" spans="1:6" ht="13.9" customHeight="1" x14ac:dyDescent="0.2">
      <c r="A19" s="187" t="s">
        <v>305</v>
      </c>
      <c r="B19" s="188"/>
      <c r="C19" s="188"/>
      <c r="D19" s="311"/>
      <c r="E19" s="312"/>
      <c r="F19" s="306"/>
    </row>
    <row r="20" spans="1:6" ht="13.9" customHeight="1" x14ac:dyDescent="0.2">
      <c r="A20" s="189" t="s">
        <v>306</v>
      </c>
      <c r="B20" s="179"/>
      <c r="C20" s="179"/>
      <c r="D20" s="43"/>
      <c r="E20" s="305"/>
      <c r="F20" s="306"/>
    </row>
    <row r="21" spans="1:6" ht="13.9" customHeight="1" x14ac:dyDescent="0.2">
      <c r="A21" s="189" t="s">
        <v>307</v>
      </c>
      <c r="B21" s="179"/>
      <c r="C21" s="179"/>
      <c r="D21" s="313">
        <f>D20*D$17</f>
        <v>0</v>
      </c>
      <c r="E21" s="305"/>
      <c r="F21" s="306"/>
    </row>
    <row r="22" spans="1:6" ht="13.9" customHeight="1" x14ac:dyDescent="0.2">
      <c r="A22" s="189" t="s">
        <v>308</v>
      </c>
      <c r="B22" s="179"/>
      <c r="C22" s="179"/>
      <c r="D22" s="43"/>
      <c r="E22" s="305"/>
      <c r="F22" s="306"/>
    </row>
    <row r="23" spans="1:6" ht="13.9" customHeight="1" x14ac:dyDescent="0.2">
      <c r="A23" s="189" t="s">
        <v>309</v>
      </c>
      <c r="B23" s="179"/>
      <c r="C23" s="179"/>
      <c r="D23" s="313">
        <f>D22*D$17</f>
        <v>0</v>
      </c>
      <c r="E23" s="305"/>
      <c r="F23" s="306"/>
    </row>
    <row r="24" spans="1:6" ht="13.9" customHeight="1" x14ac:dyDescent="0.2">
      <c r="A24" s="189" t="s">
        <v>310</v>
      </c>
      <c r="B24" s="179"/>
      <c r="C24" s="179"/>
      <c r="D24" s="43"/>
      <c r="E24" s="305"/>
      <c r="F24" s="306"/>
    </row>
    <row r="25" spans="1:6" ht="13.9" customHeight="1" x14ac:dyDescent="0.2">
      <c r="A25" s="189" t="s">
        <v>311</v>
      </c>
      <c r="B25" s="179"/>
      <c r="C25" s="179"/>
      <c r="D25" s="313">
        <f>D24*D$17</f>
        <v>0</v>
      </c>
      <c r="E25" s="305"/>
      <c r="F25" s="306"/>
    </row>
    <row r="26" spans="1:6" ht="13.9" customHeight="1" x14ac:dyDescent="0.2">
      <c r="A26" s="189" t="s">
        <v>312</v>
      </c>
      <c r="B26" s="179"/>
      <c r="C26" s="179"/>
      <c r="D26" s="43"/>
      <c r="E26" s="305"/>
      <c r="F26" s="306"/>
    </row>
    <row r="27" spans="1:6" ht="13.9" customHeight="1" x14ac:dyDescent="0.2">
      <c r="A27" s="189" t="s">
        <v>313</v>
      </c>
      <c r="B27" s="179"/>
      <c r="C27" s="179"/>
      <c r="D27" s="313">
        <f>D26*D$17</f>
        <v>0</v>
      </c>
      <c r="E27" s="305"/>
      <c r="F27" s="306"/>
    </row>
    <row r="28" spans="1:6" ht="13.9" customHeight="1" x14ac:dyDescent="0.2">
      <c r="A28" s="189" t="s">
        <v>314</v>
      </c>
      <c r="B28" s="179"/>
      <c r="C28" s="179"/>
      <c r="D28" s="43"/>
      <c r="E28" s="305"/>
      <c r="F28" s="306"/>
    </row>
    <row r="29" spans="1:6" ht="13.9" customHeight="1" x14ac:dyDescent="0.2">
      <c r="A29" s="189" t="s">
        <v>315</v>
      </c>
      <c r="B29" s="179"/>
      <c r="C29" s="179"/>
      <c r="D29" s="313">
        <f>D28*D$17</f>
        <v>0</v>
      </c>
      <c r="E29" s="305"/>
      <c r="F29" s="306"/>
    </row>
    <row r="30" spans="1:6" ht="13.9" customHeight="1" x14ac:dyDescent="0.2">
      <c r="A30" s="190" t="s">
        <v>316</v>
      </c>
      <c r="B30" s="191"/>
      <c r="C30" s="192"/>
      <c r="D30" s="310">
        <f>SUM(D20:D29)</f>
        <v>0</v>
      </c>
      <c r="E30" s="303"/>
      <c r="F30" s="308"/>
    </row>
    <row r="31" spans="1:6" ht="7.9" customHeight="1" x14ac:dyDescent="0.2">
      <c r="A31" s="189"/>
      <c r="B31" s="179"/>
      <c r="C31" s="179"/>
      <c r="D31" s="311"/>
      <c r="E31" s="312"/>
      <c r="F31" s="306"/>
    </row>
    <row r="32" spans="1:6" ht="13.9" customHeight="1" x14ac:dyDescent="0.2">
      <c r="A32" s="190" t="s">
        <v>317</v>
      </c>
      <c r="B32" s="191"/>
      <c r="C32" s="179"/>
      <c r="D32" s="310">
        <f>D30+D17</f>
        <v>0</v>
      </c>
      <c r="E32" s="312"/>
      <c r="F32" s="306"/>
    </row>
    <row r="33" spans="1:6" ht="7.9" customHeight="1" x14ac:dyDescent="0.2">
      <c r="A33" s="189"/>
      <c r="B33" s="179"/>
      <c r="C33" s="179"/>
      <c r="D33" s="311"/>
      <c r="E33" s="312"/>
      <c r="F33" s="306"/>
    </row>
    <row r="34" spans="1:6" ht="13.9" customHeight="1" x14ac:dyDescent="0.2">
      <c r="A34" s="187" t="s">
        <v>318</v>
      </c>
      <c r="B34" s="188"/>
      <c r="C34" s="188"/>
      <c r="D34" s="311"/>
      <c r="E34" s="305"/>
      <c r="F34" s="306"/>
    </row>
    <row r="35" spans="1:6" ht="13.9" customHeight="1" x14ac:dyDescent="0.2">
      <c r="A35" s="195" t="s">
        <v>319</v>
      </c>
      <c r="B35" s="196"/>
      <c r="C35" s="188"/>
      <c r="D35" s="43"/>
      <c r="E35" s="305"/>
      <c r="F35" s="306"/>
    </row>
    <row r="36" spans="1:6" ht="13.9" customHeight="1" x14ac:dyDescent="0.2">
      <c r="A36" s="195" t="s">
        <v>320</v>
      </c>
      <c r="B36" s="196"/>
      <c r="C36" s="188"/>
      <c r="D36" s="43"/>
      <c r="E36" s="305"/>
      <c r="F36" s="306"/>
    </row>
    <row r="37" spans="1:6" ht="13.9" customHeight="1" x14ac:dyDescent="0.2">
      <c r="A37" s="190" t="s">
        <v>321</v>
      </c>
      <c r="B37" s="191"/>
      <c r="C37" s="192"/>
      <c r="D37" s="310">
        <f>SUM(D35:D36)+D32</f>
        <v>0</v>
      </c>
      <c r="E37" s="303"/>
      <c r="F37" s="308"/>
    </row>
    <row r="38" spans="1:6" ht="6" customHeight="1" x14ac:dyDescent="0.2">
      <c r="A38" s="189"/>
      <c r="B38" s="188"/>
      <c r="C38" s="188"/>
      <c r="D38" s="311"/>
      <c r="E38" s="312"/>
      <c r="F38" s="306"/>
    </row>
    <row r="39" spans="1:6" ht="13.9" customHeight="1" x14ac:dyDescent="0.2">
      <c r="A39" s="181" t="s">
        <v>322</v>
      </c>
      <c r="B39" s="197"/>
      <c r="C39" s="197"/>
      <c r="D39" s="311"/>
      <c r="E39" s="312"/>
      <c r="F39" s="306"/>
    </row>
    <row r="40" spans="1:6" ht="13.9" customHeight="1" x14ac:dyDescent="0.2">
      <c r="A40" s="198" t="s">
        <v>323</v>
      </c>
      <c r="B40" s="196"/>
      <c r="C40" s="179"/>
      <c r="D40" s="43"/>
      <c r="E40" s="305"/>
      <c r="F40" s="306"/>
    </row>
    <row r="41" spans="1:6" ht="13.9" customHeight="1" x14ac:dyDescent="0.2">
      <c r="A41" s="198" t="s">
        <v>324</v>
      </c>
      <c r="B41" s="196"/>
      <c r="C41" s="179"/>
      <c r="D41" s="43"/>
      <c r="E41" s="305"/>
      <c r="F41" s="306"/>
    </row>
    <row r="42" spans="1:6" ht="13.9" customHeight="1" x14ac:dyDescent="0.2">
      <c r="A42" s="198" t="s">
        <v>325</v>
      </c>
      <c r="B42" s="196"/>
      <c r="C42" s="179"/>
      <c r="D42" s="43"/>
      <c r="E42" s="305"/>
      <c r="F42" s="306"/>
    </row>
    <row r="43" spans="1:6" ht="13.9" customHeight="1" x14ac:dyDescent="0.2">
      <c r="A43" s="198" t="s">
        <v>503</v>
      </c>
      <c r="B43" s="196"/>
      <c r="C43" s="199" t="s">
        <v>535</v>
      </c>
      <c r="D43" s="179"/>
      <c r="E43" s="179"/>
      <c r="F43" s="180"/>
    </row>
    <row r="44" spans="1:6" ht="14.65" customHeight="1" x14ac:dyDescent="0.2">
      <c r="A44" s="198" t="s">
        <v>326</v>
      </c>
      <c r="B44" s="196"/>
      <c r="C44" s="179"/>
      <c r="D44" s="43"/>
      <c r="E44" s="305"/>
      <c r="F44" s="306"/>
    </row>
    <row r="45" spans="1:6" ht="13.9" customHeight="1" x14ac:dyDescent="0.2">
      <c r="A45" s="190" t="s">
        <v>327</v>
      </c>
      <c r="B45" s="191"/>
      <c r="C45" s="36"/>
      <c r="D45" s="310">
        <f>SUM(D40:D44)</f>
        <v>0</v>
      </c>
      <c r="E45" s="303"/>
      <c r="F45" s="308"/>
    </row>
    <row r="46" spans="1:6" ht="7.9" customHeight="1" x14ac:dyDescent="0.2">
      <c r="A46" s="187"/>
      <c r="B46" s="182"/>
      <c r="C46" s="188"/>
      <c r="D46" s="311"/>
      <c r="E46" s="312"/>
      <c r="F46" s="306"/>
    </row>
    <row r="47" spans="1:6" ht="13.9" customHeight="1" x14ac:dyDescent="0.2">
      <c r="A47" s="181" t="s">
        <v>328</v>
      </c>
      <c r="B47" s="197"/>
      <c r="C47" s="197"/>
      <c r="D47" s="311"/>
      <c r="E47" s="312"/>
      <c r="F47" s="306"/>
    </row>
    <row r="48" spans="1:6" ht="13.9" customHeight="1" x14ac:dyDescent="0.2">
      <c r="A48" s="187" t="s">
        <v>329</v>
      </c>
      <c r="B48" s="188"/>
      <c r="C48" s="179"/>
      <c r="D48" s="311"/>
      <c r="E48" s="305"/>
      <c r="F48" s="306"/>
    </row>
    <row r="49" spans="1:6" ht="13.9" customHeight="1" x14ac:dyDescent="0.2">
      <c r="A49" s="195" t="s">
        <v>330</v>
      </c>
      <c r="B49" s="188"/>
      <c r="C49" s="179"/>
      <c r="D49" s="43"/>
      <c r="E49" s="305"/>
      <c r="F49" s="306"/>
    </row>
    <row r="50" spans="1:6" ht="13.9" customHeight="1" x14ac:dyDescent="0.2">
      <c r="A50" s="195" t="s">
        <v>331</v>
      </c>
      <c r="B50" s="188"/>
      <c r="C50" s="179"/>
      <c r="D50" s="43"/>
      <c r="E50" s="305"/>
      <c r="F50" s="306"/>
    </row>
    <row r="51" spans="1:6" ht="13.9" customHeight="1" x14ac:dyDescent="0.2">
      <c r="A51" s="187" t="s">
        <v>332</v>
      </c>
      <c r="B51" s="188"/>
      <c r="C51" s="179"/>
      <c r="D51" s="43"/>
      <c r="E51" s="305"/>
      <c r="F51" s="306"/>
    </row>
    <row r="52" spans="1:6" ht="13.9" customHeight="1" x14ac:dyDescent="0.2">
      <c r="A52" s="187" t="s">
        <v>333</v>
      </c>
      <c r="B52" s="188"/>
      <c r="C52" s="179"/>
      <c r="D52" s="311"/>
      <c r="E52" s="305"/>
      <c r="F52" s="306"/>
    </row>
    <row r="53" spans="1:6" ht="13.9" customHeight="1" x14ac:dyDescent="0.2">
      <c r="A53" s="195" t="s">
        <v>334</v>
      </c>
      <c r="B53" s="188"/>
      <c r="C53" s="179"/>
      <c r="D53" s="43"/>
      <c r="E53" s="305"/>
      <c r="F53" s="306"/>
    </row>
    <row r="54" spans="1:6" ht="13.9" customHeight="1" x14ac:dyDescent="0.2">
      <c r="A54" s="195" t="s">
        <v>335</v>
      </c>
      <c r="B54" s="188"/>
      <c r="C54" s="179"/>
      <c r="D54" s="43"/>
      <c r="E54" s="305"/>
      <c r="F54" s="306"/>
    </row>
    <row r="55" spans="1:6" ht="13.9" customHeight="1" x14ac:dyDescent="0.2">
      <c r="A55" s="198" t="s">
        <v>336</v>
      </c>
      <c r="B55" s="188"/>
      <c r="C55" s="179"/>
      <c r="D55" s="43"/>
      <c r="E55" s="305"/>
      <c r="F55" s="306"/>
    </row>
    <row r="56" spans="1:6" ht="13.9" customHeight="1" x14ac:dyDescent="0.2">
      <c r="A56" s="200" t="s">
        <v>337</v>
      </c>
      <c r="B56" s="179"/>
      <c r="C56" s="179"/>
      <c r="D56" s="43"/>
      <c r="E56" s="305"/>
      <c r="F56" s="306"/>
    </row>
    <row r="57" spans="1:6" ht="13.9" customHeight="1" x14ac:dyDescent="0.2">
      <c r="A57" s="198" t="s">
        <v>338</v>
      </c>
      <c r="B57" s="179"/>
      <c r="C57" s="179"/>
      <c r="D57" s="43"/>
      <c r="E57" s="305"/>
      <c r="F57" s="306"/>
    </row>
    <row r="58" spans="1:6" ht="13.9" customHeight="1" x14ac:dyDescent="0.2">
      <c r="A58" s="198" t="s">
        <v>339</v>
      </c>
      <c r="B58" s="179"/>
      <c r="C58" s="179"/>
      <c r="D58" s="43"/>
      <c r="E58" s="305"/>
      <c r="F58" s="306"/>
    </row>
    <row r="59" spans="1:6" ht="13.9" customHeight="1" x14ac:dyDescent="0.2">
      <c r="A59" s="198" t="s">
        <v>340</v>
      </c>
      <c r="B59" s="179"/>
      <c r="C59" s="179"/>
      <c r="D59" s="43"/>
      <c r="E59" s="305"/>
      <c r="F59" s="306"/>
    </row>
    <row r="60" spans="1:6" ht="13.9" customHeight="1" x14ac:dyDescent="0.2">
      <c r="A60" s="190" t="s">
        <v>341</v>
      </c>
      <c r="B60" s="191"/>
      <c r="C60" s="36"/>
      <c r="D60" s="310">
        <f>SUM(D49:D59)</f>
        <v>0</v>
      </c>
      <c r="E60" s="303"/>
      <c r="F60" s="308"/>
    </row>
    <row r="61" spans="1:6" ht="6.4" customHeight="1" x14ac:dyDescent="0.2">
      <c r="A61" s="187"/>
      <c r="B61" s="188"/>
      <c r="C61" s="188"/>
      <c r="D61" s="311"/>
      <c r="E61" s="312"/>
      <c r="F61" s="306"/>
    </row>
    <row r="62" spans="1:6" ht="14.65" customHeight="1" x14ac:dyDescent="0.2">
      <c r="A62" s="181" t="s">
        <v>342</v>
      </c>
      <c r="B62" s="197"/>
      <c r="C62" s="197"/>
      <c r="D62" s="310">
        <f>+D5+D37+D45+D60</f>
        <v>1</v>
      </c>
      <c r="E62" s="303"/>
      <c r="F62" s="308"/>
    </row>
    <row r="63" spans="1:6" ht="7.15" customHeight="1" x14ac:dyDescent="0.2">
      <c r="A63" s="187"/>
      <c r="B63" s="188"/>
      <c r="C63" s="188"/>
      <c r="D63" s="311"/>
      <c r="E63" s="312"/>
      <c r="F63" s="306"/>
    </row>
    <row r="64" spans="1:6" ht="13.9" customHeight="1" x14ac:dyDescent="0.2">
      <c r="A64" s="181" t="s">
        <v>343</v>
      </c>
      <c r="B64" s="197"/>
      <c r="C64" s="197"/>
      <c r="D64" s="47"/>
      <c r="E64" s="303"/>
      <c r="F64" s="308"/>
    </row>
    <row r="65" spans="1:6" ht="6.4" customHeight="1" x14ac:dyDescent="0.2">
      <c r="A65" s="187"/>
      <c r="B65" s="188"/>
      <c r="C65" s="188"/>
      <c r="D65" s="311"/>
      <c r="E65" s="305"/>
      <c r="F65" s="306"/>
    </row>
    <row r="66" spans="1:6" ht="14.65" customHeight="1" x14ac:dyDescent="0.2">
      <c r="A66" s="181" t="s">
        <v>344</v>
      </c>
      <c r="B66" s="197"/>
      <c r="C66" s="197"/>
      <c r="D66" s="47"/>
      <c r="E66" s="303"/>
      <c r="F66" s="308"/>
    </row>
    <row r="67" spans="1:6" ht="6.4" customHeight="1" thickBot="1" x14ac:dyDescent="0.25">
      <c r="A67" s="187"/>
      <c r="B67" s="188"/>
      <c r="C67" s="188"/>
      <c r="D67" s="311"/>
      <c r="E67" s="305"/>
      <c r="F67" s="306"/>
    </row>
    <row r="68" spans="1:6" ht="36" customHeight="1" thickBot="1" x14ac:dyDescent="0.25">
      <c r="A68" s="376" t="s">
        <v>345</v>
      </c>
      <c r="B68" s="377"/>
      <c r="C68" s="378"/>
      <c r="D68" s="314">
        <f>+D62+D64+D66-D5</f>
        <v>0</v>
      </c>
      <c r="E68" s="315"/>
      <c r="F68" s="316">
        <f>+D68*$F$5</f>
        <v>0</v>
      </c>
    </row>
    <row r="69" spans="1:6" ht="26.65" customHeight="1" x14ac:dyDescent="0.2">
      <c r="A69" s="371" t="s">
        <v>346</v>
      </c>
      <c r="B69" s="372"/>
      <c r="C69" s="101"/>
      <c r="D69" s="317">
        <f>+D68+D5</f>
        <v>1</v>
      </c>
      <c r="E69" s="318"/>
      <c r="F69" s="202">
        <f>ROUND(D69*F5,2)</f>
        <v>0</v>
      </c>
    </row>
    <row r="70" spans="1:6" ht="13.15" customHeight="1" x14ac:dyDescent="0.2">
      <c r="A70" s="373"/>
      <c r="B70" s="374"/>
      <c r="C70" s="374"/>
      <c r="D70" s="374"/>
      <c r="E70" s="374"/>
      <c r="F70" s="375"/>
    </row>
    <row r="71" spans="1:6" ht="29.65" customHeight="1" x14ac:dyDescent="0.2">
      <c r="A71" s="201"/>
      <c r="B71" s="36"/>
      <c r="C71" s="36"/>
      <c r="F71" s="203"/>
    </row>
    <row r="72" spans="1:6" ht="44.45" customHeight="1" x14ac:dyDescent="0.2">
      <c r="A72" s="204" t="s">
        <v>258</v>
      </c>
      <c r="B72" s="169">
        <f>Basisinformation!E5</f>
        <v>0</v>
      </c>
      <c r="C72" s="210"/>
      <c r="F72" s="203"/>
    </row>
    <row r="73" spans="1:6" ht="37.15" customHeight="1" thickBot="1" x14ac:dyDescent="0.25">
      <c r="A73" s="205" t="s">
        <v>256</v>
      </c>
      <c r="B73" s="206">
        <f>Basisinformation!E3</f>
        <v>0</v>
      </c>
      <c r="C73" s="207"/>
      <c r="D73" s="208"/>
      <c r="E73" s="208"/>
      <c r="F73" s="209"/>
    </row>
  </sheetData>
  <sheetProtection algorithmName="SHA-512" hashValue="OMmrupnAPUViqhDlepAKMR2NvDEMkaabcx+OOaAEeV7+DWlljtuAEm+PJKaQBxXlv82GTEAbHz5yKLiS1GgsRQ==" saltValue="JHSQwtu/t5pipZAx2lahQg==" spinCount="100000" sheet="1"/>
  <mergeCells count="5">
    <mergeCell ref="A1:F1"/>
    <mergeCell ref="C3:F3"/>
    <mergeCell ref="A69:B69"/>
    <mergeCell ref="A68:C68"/>
    <mergeCell ref="A70:F70"/>
  </mergeCells>
  <printOptions horizontalCentered="1"/>
  <pageMargins left="0.78740157480314965" right="0.78740157480314965" top="0.6875" bottom="0.59055118110236227" header="0.51181102362204722" footer="0.51181102362204722"/>
  <pageSetup paperSize="9" scale="66" orientation="portrait" horizontalDpi="4294967293" r:id="rId1"/>
  <headerFooter alignWithMargins="0">
    <oddHeader>&amp;CGrünpflege Gebäudewirtschaft Cottbus GmbH</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Normal="100" zoomScalePageLayoutView="70" workbookViewId="0">
      <selection activeCell="D4" sqref="D4"/>
    </sheetView>
  </sheetViews>
  <sheetFormatPr baseColWidth="10" defaultRowHeight="12.75" x14ac:dyDescent="0.2"/>
  <cols>
    <col min="1" max="1" width="6.7109375" customWidth="1"/>
    <col min="2" max="2" width="23.7109375" customWidth="1"/>
    <col min="3" max="3" width="28.7109375" customWidth="1"/>
    <col min="4" max="4" width="33.7109375" customWidth="1"/>
    <col min="5" max="5" width="22.5703125" customWidth="1"/>
  </cols>
  <sheetData>
    <row r="1" spans="1:5" ht="33" customHeight="1" x14ac:dyDescent="0.2">
      <c r="A1" s="379" t="s">
        <v>347</v>
      </c>
      <c r="B1" s="379"/>
      <c r="C1" s="379"/>
      <c r="D1" s="379"/>
      <c r="E1" s="379"/>
    </row>
    <row r="2" spans="1:5" ht="30" customHeight="1" x14ac:dyDescent="0.2">
      <c r="A2" s="380" t="s">
        <v>416</v>
      </c>
      <c r="B2" s="380"/>
      <c r="C2" s="380"/>
      <c r="D2" s="380"/>
      <c r="E2" s="380"/>
    </row>
    <row r="3" spans="1:5" ht="68.650000000000006" customHeight="1" x14ac:dyDescent="0.2">
      <c r="A3" s="266" t="s">
        <v>258</v>
      </c>
      <c r="B3" s="381">
        <f>Basisinformation!E5</f>
        <v>0</v>
      </c>
      <c r="C3" s="381"/>
      <c r="D3" s="267" t="s">
        <v>256</v>
      </c>
      <c r="E3" s="268">
        <f>Basisinformation!E3</f>
        <v>0</v>
      </c>
    </row>
    <row r="4" spans="1:5" ht="12" customHeight="1" x14ac:dyDescent="0.2"/>
    <row r="5" spans="1:5" ht="25.9" customHeight="1" x14ac:dyDescent="0.2">
      <c r="A5" s="379" t="s">
        <v>355</v>
      </c>
      <c r="B5" s="379"/>
      <c r="C5" s="379"/>
      <c r="D5" s="379"/>
      <c r="E5" s="379"/>
    </row>
    <row r="6" spans="1:5" ht="49.9" customHeight="1" x14ac:dyDescent="0.2">
      <c r="A6" s="269" t="s">
        <v>356</v>
      </c>
      <c r="B6" s="269" t="s">
        <v>348</v>
      </c>
      <c r="C6" s="270" t="s">
        <v>349</v>
      </c>
      <c r="D6" s="270" t="s">
        <v>350</v>
      </c>
      <c r="E6" s="270" t="s">
        <v>662</v>
      </c>
    </row>
    <row r="7" spans="1:5" ht="28.15" customHeight="1" x14ac:dyDescent="0.2">
      <c r="A7" s="271" t="s">
        <v>352</v>
      </c>
      <c r="B7" s="272" t="s">
        <v>360</v>
      </c>
      <c r="C7" s="272" t="s">
        <v>365</v>
      </c>
      <c r="D7" s="273" t="s">
        <v>351</v>
      </c>
      <c r="E7" s="131">
        <f>'SVS G1'!$F69</f>
        <v>0</v>
      </c>
    </row>
    <row r="8" spans="1:5" ht="28.15" customHeight="1" x14ac:dyDescent="0.2">
      <c r="A8" s="271" t="s">
        <v>353</v>
      </c>
      <c r="B8" s="272" t="s">
        <v>360</v>
      </c>
      <c r="C8" s="272" t="s">
        <v>366</v>
      </c>
      <c r="D8" s="273" t="s">
        <v>351</v>
      </c>
      <c r="E8" s="131">
        <f>'SVS G2'!$F69</f>
        <v>0</v>
      </c>
    </row>
    <row r="9" spans="1:5" ht="28.15" customHeight="1" x14ac:dyDescent="0.2">
      <c r="A9" s="271" t="s">
        <v>357</v>
      </c>
      <c r="B9" s="272" t="s">
        <v>360</v>
      </c>
      <c r="C9" s="272" t="s">
        <v>395</v>
      </c>
      <c r="D9" s="273" t="s">
        <v>351</v>
      </c>
      <c r="E9" s="131">
        <f>'SVS G3'!$F69</f>
        <v>0</v>
      </c>
    </row>
    <row r="10" spans="1:5" ht="28.15" customHeight="1" x14ac:dyDescent="0.2">
      <c r="A10" s="271" t="s">
        <v>358</v>
      </c>
      <c r="B10" s="272" t="s">
        <v>360</v>
      </c>
      <c r="C10" s="272" t="s">
        <v>367</v>
      </c>
      <c r="D10" s="273" t="s">
        <v>351</v>
      </c>
      <c r="E10" s="131">
        <f>'SVS G4'!$F69</f>
        <v>0</v>
      </c>
    </row>
    <row r="11" spans="1:5" ht="28.15" customHeight="1" x14ac:dyDescent="0.2">
      <c r="A11" s="271" t="s">
        <v>359</v>
      </c>
      <c r="B11" s="272" t="s">
        <v>360</v>
      </c>
      <c r="C11" s="272" t="s">
        <v>368</v>
      </c>
      <c r="D11" s="273" t="s">
        <v>351</v>
      </c>
      <c r="E11" s="131">
        <f>'SVS G5'!$F69</f>
        <v>0</v>
      </c>
    </row>
    <row r="12" spans="1:5" ht="28.15" customHeight="1" x14ac:dyDescent="0.2">
      <c r="A12" s="271" t="s">
        <v>354</v>
      </c>
      <c r="B12" s="272" t="s">
        <v>360</v>
      </c>
      <c r="C12" s="272" t="s">
        <v>396</v>
      </c>
      <c r="D12" s="273" t="s">
        <v>351</v>
      </c>
      <c r="E12" s="131">
        <f>'SVS A1'!F69</f>
        <v>0</v>
      </c>
    </row>
    <row r="13" spans="1:5" ht="12" customHeight="1" x14ac:dyDescent="0.2"/>
    <row r="14" spans="1:5" ht="22.15" customHeight="1" x14ac:dyDescent="0.2">
      <c r="A14" s="274"/>
      <c r="B14" s="274"/>
      <c r="C14" s="274"/>
      <c r="D14" s="274"/>
      <c r="E14" s="274"/>
    </row>
  </sheetData>
  <sheetProtection algorithmName="SHA-512" hashValue="CLoQWTpAoNz1zn+kKGhwVpKBWiIC9ulLq5/GKwAQE+dHodnoDxUkuntpsqHDlkAC5XUnG+LxebV94l4oKlds2Q==" saltValue="Pp8xAOK1NIwujZCyNjlubg==" spinCount="100000" sheet="1" objects="1" scenarios="1"/>
  <mergeCells count="4">
    <mergeCell ref="A5:E5"/>
    <mergeCell ref="A2:E2"/>
    <mergeCell ref="A1:E1"/>
    <mergeCell ref="B3:C3"/>
  </mergeCells>
  <pageMargins left="0.7" right="0.7" top="0.78740157499999996" bottom="0.78740157499999996" header="0.3" footer="0.3"/>
  <pageSetup paperSize="9" scale="69" orientation="portrait" horizontalDpi="0" verticalDpi="0" r:id="rId1"/>
  <headerFooter>
    <oddHeader>&amp;CGrünpflege Gebäudewirtschaft Cottbus GmbH</oddHeader>
    <oddFooter>&amp;CSeite &amp;P von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L230"/>
  <sheetViews>
    <sheetView zoomScale="80" zoomScaleNormal="80" zoomScalePageLayoutView="60" workbookViewId="0">
      <selection activeCell="I3" sqref="I3"/>
    </sheetView>
  </sheetViews>
  <sheetFormatPr baseColWidth="10" defaultColWidth="11.42578125" defaultRowHeight="14.25" x14ac:dyDescent="0.2"/>
  <cols>
    <col min="1" max="1" width="11.5703125" style="27" customWidth="1"/>
    <col min="2" max="2" width="52.140625" style="27" customWidth="1"/>
    <col min="3" max="3" width="9.7109375" style="27" customWidth="1"/>
    <col min="4" max="4" width="10.7109375" style="27" customWidth="1"/>
    <col min="5" max="5" width="10" style="27" customWidth="1"/>
    <col min="6" max="6" width="9.7109375" style="27" customWidth="1"/>
    <col min="7" max="7" width="13.28515625" style="27" customWidth="1"/>
    <col min="8" max="8" width="13.7109375" style="27" customWidth="1"/>
    <col min="9" max="10" width="12.7109375" style="27" customWidth="1"/>
    <col min="11" max="11" width="16.5703125" style="27" customWidth="1"/>
    <col min="12" max="12" width="17.28515625" style="27" customWidth="1"/>
    <col min="13" max="16384" width="11.42578125" style="27"/>
  </cols>
  <sheetData>
    <row r="1" spans="1:12" ht="27" customHeight="1" x14ac:dyDescent="0.2">
      <c r="A1" s="385" t="s">
        <v>657</v>
      </c>
      <c r="B1" s="385"/>
      <c r="C1" s="385"/>
      <c r="D1" s="385"/>
      <c r="E1" s="385"/>
      <c r="F1" s="385"/>
      <c r="G1" s="385"/>
      <c r="H1" s="385"/>
      <c r="I1" s="385"/>
      <c r="J1" s="385"/>
      <c r="K1" s="385"/>
      <c r="L1" s="385"/>
    </row>
    <row r="2" spans="1:12" ht="5.45" customHeight="1" x14ac:dyDescent="0.2"/>
    <row r="3" spans="1:12" ht="33" customHeight="1" x14ac:dyDescent="0.25">
      <c r="A3" s="111" t="s">
        <v>398</v>
      </c>
      <c r="B3" s="115">
        <f>Basisinformation!E5</f>
        <v>0</v>
      </c>
      <c r="C3" s="87"/>
      <c r="D3" s="88"/>
      <c r="E3" s="76"/>
      <c r="F3" s="76"/>
      <c r="G3" s="76"/>
      <c r="H3" s="85"/>
      <c r="I3" s="112"/>
      <c r="J3" s="112" t="s">
        <v>256</v>
      </c>
      <c r="K3" s="114">
        <f>Basisinformation!E3</f>
        <v>0</v>
      </c>
    </row>
    <row r="4" spans="1:12" ht="9" customHeight="1" x14ac:dyDescent="0.2"/>
    <row r="5" spans="1:12" ht="33" customHeight="1" x14ac:dyDescent="0.2">
      <c r="A5" s="111" t="s">
        <v>264</v>
      </c>
      <c r="B5" s="115" t="s">
        <v>267</v>
      </c>
      <c r="C5" s="86"/>
      <c r="D5" s="88"/>
      <c r="E5" s="76"/>
      <c r="F5" s="76"/>
      <c r="G5" s="76"/>
      <c r="H5" s="76"/>
      <c r="I5" s="76"/>
      <c r="J5" s="76"/>
      <c r="K5" s="76"/>
    </row>
    <row r="6" spans="1:12" ht="21" customHeight="1" x14ac:dyDescent="0.25">
      <c r="A6" s="86"/>
      <c r="B6" s="86"/>
      <c r="C6" s="232" t="s">
        <v>399</v>
      </c>
      <c r="D6" s="86"/>
      <c r="E6" s="76"/>
      <c r="F6" s="76" t="s">
        <v>624</v>
      </c>
      <c r="G6" s="233" t="s">
        <v>715</v>
      </c>
      <c r="H6" s="211"/>
      <c r="I6" s="211"/>
      <c r="J6" s="211"/>
      <c r="K6" s="211"/>
    </row>
    <row r="7" spans="1:12" ht="5.45" customHeight="1" x14ac:dyDescent="0.2"/>
    <row r="8" spans="1:12" ht="64.5" customHeight="1" thickBot="1" x14ac:dyDescent="0.3">
      <c r="A8" s="29" t="s">
        <v>268</v>
      </c>
      <c r="B8" s="28" t="s">
        <v>265</v>
      </c>
      <c r="C8" s="56" t="s">
        <v>505</v>
      </c>
      <c r="D8" s="29" t="s">
        <v>54</v>
      </c>
      <c r="E8" s="56" t="s">
        <v>404</v>
      </c>
      <c r="F8" s="56" t="s">
        <v>363</v>
      </c>
      <c r="G8" s="52" t="s">
        <v>361</v>
      </c>
      <c r="H8" s="121" t="s">
        <v>422</v>
      </c>
      <c r="I8" s="30" t="s">
        <v>501</v>
      </c>
      <c r="J8" s="30" t="s">
        <v>502</v>
      </c>
      <c r="K8" s="30" t="s">
        <v>392</v>
      </c>
      <c r="L8" s="30" t="s">
        <v>405</v>
      </c>
    </row>
    <row r="9" spans="1:12" ht="48.75" customHeight="1" thickTop="1" thickBot="1" x14ac:dyDescent="0.25">
      <c r="A9" s="31">
        <v>1</v>
      </c>
      <c r="B9" s="32" t="s">
        <v>230</v>
      </c>
      <c r="C9" s="33"/>
      <c r="D9" s="33"/>
      <c r="E9" s="33"/>
      <c r="F9" s="33"/>
      <c r="G9" s="33"/>
      <c r="H9" s="122" t="s">
        <v>417</v>
      </c>
      <c r="I9" s="104"/>
      <c r="J9" s="59"/>
      <c r="K9" s="59"/>
      <c r="L9" s="60"/>
    </row>
    <row r="10" spans="1:12" ht="27" customHeight="1" thickTop="1" x14ac:dyDescent="0.2">
      <c r="A10" s="133" t="s">
        <v>0</v>
      </c>
      <c r="B10" s="62" t="s">
        <v>506</v>
      </c>
      <c r="C10" s="34" t="str">
        <f>VLOOKUP(A10,'Daten alle Lose'!$A$10:$H$196,5,FALSE)</f>
        <v>U</v>
      </c>
      <c r="D10" s="34">
        <f>VLOOKUP(A10,'Daten alle Lose'!$A$10:$I$196,HLOOKUP($F$6,'Daten alle Lose'!$A$10:$I$12,3,FALSE),FALSE)</f>
        <v>68000</v>
      </c>
      <c r="E10" s="34" t="str">
        <f>VLOOKUP(A10,'Daten alle Lose'!$A$10:$H$196,4,FALSE)</f>
        <v>m²</v>
      </c>
      <c r="F10" s="63">
        <f>VLOOKUP(A10,'Daten alle Lose'!$A$10:$H$196,3,FALSE)</f>
        <v>5</v>
      </c>
      <c r="G10" s="275"/>
      <c r="H10" s="276"/>
      <c r="I10" s="119" t="e">
        <f>ROUND(VLOOKUP(H10,'Übersicht Stundensätze'!$A$7:$E$12,5,0)/G10,4)</f>
        <v>#N/A</v>
      </c>
      <c r="J10" s="277"/>
      <c r="K10" s="120" t="e">
        <f>ROUND(I10+J10,4)</f>
        <v>#N/A</v>
      </c>
      <c r="L10" s="74" t="e">
        <f>K10*D10*F10</f>
        <v>#N/A</v>
      </c>
    </row>
    <row r="11" spans="1:12" ht="27" customHeight="1" x14ac:dyDescent="0.2">
      <c r="A11" s="133" t="s">
        <v>1</v>
      </c>
      <c r="B11" s="62" t="s">
        <v>374</v>
      </c>
      <c r="C11" s="34" t="str">
        <f>VLOOKUP(A11,'Daten alle Lose'!$A$10:$H$196,5,FALSE)</f>
        <v>U</v>
      </c>
      <c r="D11" s="34">
        <f>VLOOKUP(A11,'Daten alle Lose'!$A$10:$I$196,HLOOKUP($F$6,'Daten alle Lose'!$A$10:$I$12,3,FALSE),FALSE)</f>
        <v>68000</v>
      </c>
      <c r="E11" s="34" t="str">
        <f>VLOOKUP(A11,'Daten alle Lose'!$A$10:$H$196,4,FALSE)</f>
        <v>m²</v>
      </c>
      <c r="F11" s="63">
        <f>VLOOKUP(A11,'Daten alle Lose'!$A$10:$H$196,3,FALSE)</f>
        <v>1</v>
      </c>
      <c r="G11" s="275"/>
      <c r="H11" s="276"/>
      <c r="I11" s="119" t="e">
        <f>ROUND(VLOOKUP(H11,'Übersicht Stundensätze'!$A$7:$E$12,5,0)/G11,4)</f>
        <v>#N/A</v>
      </c>
      <c r="J11" s="277"/>
      <c r="K11" s="120" t="e">
        <f>ROUND(I11+J11,4)</f>
        <v>#N/A</v>
      </c>
      <c r="L11" s="74" t="e">
        <f t="shared" ref="L11:L16" si="0">K11*D11*F11</f>
        <v>#N/A</v>
      </c>
    </row>
    <row r="12" spans="1:12" ht="27" customHeight="1" x14ac:dyDescent="0.2">
      <c r="A12" s="133" t="s">
        <v>2</v>
      </c>
      <c r="B12" s="62" t="s">
        <v>375</v>
      </c>
      <c r="C12" s="34" t="str">
        <f>VLOOKUP(A12,'Daten alle Lose'!$A$10:$H$196,5,FALSE)</f>
        <v>U</v>
      </c>
      <c r="D12" s="34">
        <f>VLOOKUP(A12,'Daten alle Lose'!$A$10:$I$196,HLOOKUP($F$6,'Daten alle Lose'!$A$10:$I$12,3,FALSE),FALSE)</f>
        <v>68000</v>
      </c>
      <c r="E12" s="34" t="str">
        <f>VLOOKUP(A12,'Daten alle Lose'!$A$10:$H$196,4,FALSE)</f>
        <v>m²</v>
      </c>
      <c r="F12" s="63">
        <f>VLOOKUP(A12,'Daten alle Lose'!$A$10:$H$196,3,FALSE)</f>
        <v>1</v>
      </c>
      <c r="G12" s="275"/>
      <c r="H12" s="276"/>
      <c r="I12" s="119" t="e">
        <f>ROUND(VLOOKUP(H12,'Übersicht Stundensätze'!$A$7:$E$12,5,0)/G12,4)</f>
        <v>#N/A</v>
      </c>
      <c r="J12" s="277"/>
      <c r="K12" s="120" t="e">
        <f t="shared" ref="K12:K16" si="1">ROUND(I12+J12,4)</f>
        <v>#N/A</v>
      </c>
      <c r="L12" s="74" t="e">
        <f t="shared" si="0"/>
        <v>#N/A</v>
      </c>
    </row>
    <row r="13" spans="1:12" ht="27" customHeight="1" x14ac:dyDescent="0.2">
      <c r="A13" s="133" t="s">
        <v>3</v>
      </c>
      <c r="B13" s="62" t="s">
        <v>55</v>
      </c>
      <c r="C13" s="34" t="str">
        <f>VLOOKUP(A13,'Daten alle Lose'!$A$10:$H$196,5,FALSE)</f>
        <v>U</v>
      </c>
      <c r="D13" s="34">
        <f>VLOOKUP(A13,'Daten alle Lose'!$A$10:$I$196,HLOOKUP($F$6,'Daten alle Lose'!$A$10:$I$12,3,FALSE),FALSE)</f>
        <v>100</v>
      </c>
      <c r="E13" s="34" t="str">
        <f>VLOOKUP(A13,'Daten alle Lose'!$A$10:$H$196,4,FALSE)</f>
        <v>lfm</v>
      </c>
      <c r="F13" s="63">
        <f>VLOOKUP(A13,'Daten alle Lose'!$A$10:$H$196,3,FALSE)</f>
        <v>1</v>
      </c>
      <c r="G13" s="275"/>
      <c r="H13" s="276"/>
      <c r="I13" s="119" t="e">
        <f>ROUND(VLOOKUP(H13,'Übersicht Stundensätze'!$A$7:$E$12,5,0)/G13,4)</f>
        <v>#N/A</v>
      </c>
      <c r="J13" s="277"/>
      <c r="K13" s="120" t="e">
        <f t="shared" si="1"/>
        <v>#N/A</v>
      </c>
      <c r="L13" s="74" t="e">
        <f t="shared" si="0"/>
        <v>#N/A</v>
      </c>
    </row>
    <row r="14" spans="1:12" ht="27" customHeight="1" x14ac:dyDescent="0.2">
      <c r="A14" s="133" t="s">
        <v>234</v>
      </c>
      <c r="B14" s="62" t="s">
        <v>229</v>
      </c>
      <c r="C14" s="34" t="str">
        <f>VLOOKUP(A14,'Daten alle Lose'!$A$10:$H$196,5,FALSE)</f>
        <v>U</v>
      </c>
      <c r="D14" s="34">
        <f>VLOOKUP(A14,'Daten alle Lose'!$A$10:$I$196,HLOOKUP($F$6,'Daten alle Lose'!$A$10:$I$12,3,FALSE),FALSE)</f>
        <v>1000</v>
      </c>
      <c r="E14" s="34" t="str">
        <f>VLOOKUP(A14,'Daten alle Lose'!$A$10:$H$196,4,FALSE)</f>
        <v>m²</v>
      </c>
      <c r="F14" s="63">
        <f>VLOOKUP(A14,'Daten alle Lose'!$A$10:$H$196,3,FALSE)</f>
        <v>1</v>
      </c>
      <c r="G14" s="275"/>
      <c r="H14" s="276"/>
      <c r="I14" s="119" t="e">
        <f>ROUND(VLOOKUP(H14,'Übersicht Stundensätze'!$A$7:$E$12,5,0)/G14,4)</f>
        <v>#N/A</v>
      </c>
      <c r="J14" s="277"/>
      <c r="K14" s="120" t="e">
        <f t="shared" si="1"/>
        <v>#N/A</v>
      </c>
      <c r="L14" s="74" t="e">
        <f t="shared" si="0"/>
        <v>#N/A</v>
      </c>
    </row>
    <row r="15" spans="1:12" ht="27" customHeight="1" x14ac:dyDescent="0.2">
      <c r="A15" s="133" t="s">
        <v>233</v>
      </c>
      <c r="B15" s="62" t="s">
        <v>488</v>
      </c>
      <c r="C15" s="34" t="str">
        <f>VLOOKUP(A15,'Daten alle Lose'!$A$10:$H$196,5,FALSE)</f>
        <v>NU</v>
      </c>
      <c r="D15" s="34">
        <f>VLOOKUP(A15,'Daten alle Lose'!$A$10:$I$196,HLOOKUP($F$6,'Daten alle Lose'!$A$10:$I$12,3,FALSE),FALSE)</f>
        <v>27000</v>
      </c>
      <c r="E15" s="34" t="str">
        <f>VLOOKUP(A15,'Daten alle Lose'!$A$10:$H$196,4,FALSE)</f>
        <v>m²</v>
      </c>
      <c r="F15" s="63">
        <f>VLOOKUP(A15,'Daten alle Lose'!$A$10:$H$196,3,FALSE)</f>
        <v>2</v>
      </c>
      <c r="G15" s="275"/>
      <c r="H15" s="276"/>
      <c r="I15" s="119" t="e">
        <f>ROUND(VLOOKUP(H15,'Übersicht Stundensätze'!$A$7:$E$12,5,0)/G15,4)</f>
        <v>#N/A</v>
      </c>
      <c r="J15" s="277"/>
      <c r="K15" s="120" t="e">
        <f t="shared" si="1"/>
        <v>#N/A</v>
      </c>
      <c r="L15" s="74" t="e">
        <f t="shared" si="0"/>
        <v>#N/A</v>
      </c>
    </row>
    <row r="16" spans="1:12" ht="27" customHeight="1" x14ac:dyDescent="0.2">
      <c r="A16" s="133" t="s">
        <v>376</v>
      </c>
      <c r="B16" s="62" t="s">
        <v>421</v>
      </c>
      <c r="C16" s="34" t="str">
        <f>VLOOKUP(A16,'Daten alle Lose'!$A$10:$H$196,5,FALSE)</f>
        <v>NU</v>
      </c>
      <c r="D16" s="34">
        <f>VLOOKUP(A16,'Daten alle Lose'!$A$10:$I$196,HLOOKUP($F$6,'Daten alle Lose'!$A$10:$I$12,3,FALSE),FALSE)</f>
        <v>27000</v>
      </c>
      <c r="E16" s="34" t="str">
        <f>VLOOKUP(A16,'Daten alle Lose'!$A$10:$H$196,4,FALSE)</f>
        <v>m²</v>
      </c>
      <c r="F16" s="63">
        <f>VLOOKUP(A16,'Daten alle Lose'!$A$10:$H$196,3,FALSE)</f>
        <v>1</v>
      </c>
      <c r="G16" s="275"/>
      <c r="H16" s="276"/>
      <c r="I16" s="119" t="e">
        <f>ROUND(VLOOKUP(H16,'Übersicht Stundensätze'!$A$7:$E$12,5,0)/G16,4)</f>
        <v>#N/A</v>
      </c>
      <c r="J16" s="277"/>
      <c r="K16" s="120" t="e">
        <f t="shared" si="1"/>
        <v>#N/A</v>
      </c>
      <c r="L16" s="74" t="e">
        <f t="shared" si="0"/>
        <v>#N/A</v>
      </c>
    </row>
    <row r="17" spans="1:12" ht="27" customHeight="1" x14ac:dyDescent="0.2">
      <c r="A17" s="64"/>
      <c r="B17" s="65"/>
      <c r="C17" s="70"/>
      <c r="D17" s="70"/>
      <c r="E17" s="70"/>
      <c r="F17" s="70"/>
      <c r="G17" s="70"/>
      <c r="H17" s="70"/>
      <c r="I17" s="67"/>
      <c r="J17" s="67"/>
      <c r="K17" s="123" t="s">
        <v>504</v>
      </c>
      <c r="L17" s="68" t="e">
        <f>SUM(L10:L16)</f>
        <v>#N/A</v>
      </c>
    </row>
    <row r="18" spans="1:12" ht="18" customHeight="1" x14ac:dyDescent="0.2">
      <c r="A18" s="126"/>
      <c r="B18" s="127"/>
      <c r="C18" s="127"/>
      <c r="D18" s="127"/>
      <c r="E18" s="127"/>
      <c r="F18" s="127"/>
      <c r="G18" s="127"/>
      <c r="H18" s="127"/>
      <c r="I18" s="127"/>
      <c r="J18" s="127"/>
      <c r="K18" s="127"/>
      <c r="L18" s="128"/>
    </row>
    <row r="19" spans="1:12" ht="27" customHeight="1" x14ac:dyDescent="0.2">
      <c r="A19" s="57" t="s">
        <v>4</v>
      </c>
      <c r="B19" s="58" t="s">
        <v>57</v>
      </c>
      <c r="C19" s="59"/>
      <c r="D19" s="59"/>
      <c r="E19" s="59"/>
      <c r="F19" s="59"/>
      <c r="G19" s="59"/>
      <c r="H19" s="59"/>
      <c r="I19" s="59"/>
      <c r="J19" s="59"/>
      <c r="K19" s="59"/>
      <c r="L19" s="60"/>
    </row>
    <row r="20" spans="1:12" ht="27" customHeight="1" x14ac:dyDescent="0.2">
      <c r="A20" s="133" t="s">
        <v>5</v>
      </c>
      <c r="B20" s="62" t="s">
        <v>56</v>
      </c>
      <c r="C20" s="34" t="str">
        <f>VLOOKUP(A20,'Daten alle Lose'!$A$10:$H$196,5,FALSE)</f>
        <v>U</v>
      </c>
      <c r="D20" s="34">
        <f>VLOOKUP(A20,'Daten alle Lose'!$A$10:$I$196,HLOOKUP($F$6,'Daten alle Lose'!$A$10:$I$12,3,FALSE),FALSE)</f>
        <v>28000</v>
      </c>
      <c r="E20" s="34" t="str">
        <f>VLOOKUP(A20,'Daten alle Lose'!$A$10:$H$196,4,FALSE)</f>
        <v>m²</v>
      </c>
      <c r="F20" s="63">
        <f>VLOOKUP(A20,'Daten alle Lose'!$A$10:$H$196,3,FALSE)</f>
        <v>4</v>
      </c>
      <c r="G20" s="275"/>
      <c r="H20" s="278"/>
      <c r="I20" s="119" t="e">
        <f>ROUND(VLOOKUP(H20,'Übersicht Stundensätze'!$A$7:$E$12,5,0)/G20,4)</f>
        <v>#N/A</v>
      </c>
      <c r="J20" s="277"/>
      <c r="K20" s="120" t="e">
        <f t="shared" ref="K20:K21" si="2">ROUND(I20+J20,4)</f>
        <v>#N/A</v>
      </c>
      <c r="L20" s="74" t="e">
        <f t="shared" ref="L20:L21" si="3">K20*D20*F20</f>
        <v>#N/A</v>
      </c>
    </row>
    <row r="21" spans="1:12" ht="27" customHeight="1" x14ac:dyDescent="0.2">
      <c r="A21" s="133" t="s">
        <v>6</v>
      </c>
      <c r="B21" s="62" t="s">
        <v>231</v>
      </c>
      <c r="C21" s="34" t="str">
        <f>VLOOKUP(A21,'Daten alle Lose'!$A$10:$H$196,5,FALSE)</f>
        <v>U</v>
      </c>
      <c r="D21" s="34">
        <f>VLOOKUP(A21,'Daten alle Lose'!$A$10:$I$196,HLOOKUP($F$6,'Daten alle Lose'!$A$10:$I$12,3,FALSE),FALSE)</f>
        <v>20</v>
      </c>
      <c r="E21" s="34" t="str">
        <f>VLOOKUP(A21,'Daten alle Lose'!$A$10:$H$196,4,FALSE)</f>
        <v>Stück</v>
      </c>
      <c r="F21" s="63">
        <f>VLOOKUP(A21,'Daten alle Lose'!$A$10:$H$196,3,FALSE)</f>
        <v>1</v>
      </c>
      <c r="G21" s="275"/>
      <c r="H21" s="278"/>
      <c r="I21" s="119" t="e">
        <f>ROUND(VLOOKUP(H21,'Übersicht Stundensätze'!$A$7:$E$12,5,0)/G21,4)</f>
        <v>#N/A</v>
      </c>
      <c r="J21" s="277"/>
      <c r="K21" s="120" t="e">
        <f t="shared" si="2"/>
        <v>#N/A</v>
      </c>
      <c r="L21" s="74" t="e">
        <f t="shared" si="3"/>
        <v>#N/A</v>
      </c>
    </row>
    <row r="22" spans="1:12" ht="27" customHeight="1" x14ac:dyDescent="0.2">
      <c r="A22" s="134"/>
      <c r="B22" s="65"/>
      <c r="C22" s="70"/>
      <c r="D22" s="70"/>
      <c r="E22" s="70"/>
      <c r="F22" s="70"/>
      <c r="G22" s="70"/>
      <c r="H22" s="67"/>
      <c r="I22" s="67"/>
      <c r="J22" s="67"/>
      <c r="K22" s="123" t="s">
        <v>504</v>
      </c>
      <c r="L22" s="68" t="e">
        <f>SUM(L20:L21)</f>
        <v>#N/A</v>
      </c>
    </row>
    <row r="23" spans="1:12" ht="18" customHeight="1" x14ac:dyDescent="0.2">
      <c r="A23" s="135"/>
      <c r="B23" s="127"/>
      <c r="C23" s="127"/>
      <c r="D23" s="127"/>
      <c r="E23" s="127"/>
      <c r="F23" s="127"/>
      <c r="G23" s="127"/>
      <c r="H23" s="127"/>
      <c r="I23" s="127"/>
      <c r="J23" s="127"/>
      <c r="K23" s="127"/>
      <c r="L23" s="128"/>
    </row>
    <row r="24" spans="1:12" ht="27" customHeight="1" x14ac:dyDescent="0.2">
      <c r="A24" s="134" t="s">
        <v>269</v>
      </c>
      <c r="B24" s="58" t="s">
        <v>58</v>
      </c>
      <c r="C24" s="59"/>
      <c r="D24" s="59"/>
      <c r="E24" s="59"/>
      <c r="F24" s="59"/>
      <c r="G24" s="59"/>
      <c r="H24" s="59"/>
      <c r="I24" s="59"/>
      <c r="J24" s="59"/>
      <c r="K24" s="59"/>
      <c r="L24" s="60"/>
    </row>
    <row r="25" spans="1:12" ht="27" customHeight="1" x14ac:dyDescent="0.2">
      <c r="A25" s="133" t="s">
        <v>7</v>
      </c>
      <c r="B25" s="62" t="s">
        <v>286</v>
      </c>
      <c r="C25" s="34" t="str">
        <f>VLOOKUP(A25,'Daten alle Lose'!$A$10:$H$196,5,FALSE)</f>
        <v>U</v>
      </c>
      <c r="D25" s="34">
        <f>VLOOKUP(A25,'Daten alle Lose'!$A$10:$I$196,HLOOKUP($F$6,'Daten alle Lose'!$A$10:$I$12,3,FALSE),FALSE)</f>
        <v>3000</v>
      </c>
      <c r="E25" s="34" t="str">
        <f>VLOOKUP(A25,'Daten alle Lose'!$A$10:$H$196,4,FALSE)</f>
        <v>lfm</v>
      </c>
      <c r="F25" s="63">
        <f>VLOOKUP(A25,'Daten alle Lose'!$A$10:$H$196,3,FALSE)</f>
        <v>2</v>
      </c>
      <c r="G25" s="275"/>
      <c r="H25" s="278"/>
      <c r="I25" s="119" t="e">
        <f>ROUND(VLOOKUP(H25,'Übersicht Stundensätze'!$A$7:$E$12,5,0)/G25,4)</f>
        <v>#N/A</v>
      </c>
      <c r="J25" s="277"/>
      <c r="K25" s="120" t="e">
        <f t="shared" ref="K25:K38" si="4">ROUND(I25+J25,4)</f>
        <v>#N/A</v>
      </c>
      <c r="L25" s="74" t="e">
        <f t="shared" ref="L25:L38" si="5">K25*D25*F25</f>
        <v>#N/A</v>
      </c>
    </row>
    <row r="26" spans="1:12" ht="27" customHeight="1" x14ac:dyDescent="0.2">
      <c r="A26" s="133" t="s">
        <v>8</v>
      </c>
      <c r="B26" s="62" t="s">
        <v>287</v>
      </c>
      <c r="C26" s="34" t="str">
        <f>VLOOKUP(A26,'Daten alle Lose'!$A$10:$H$196,5,FALSE)</f>
        <v>U</v>
      </c>
      <c r="D26" s="34">
        <f>VLOOKUP(A26,'Daten alle Lose'!$A$10:$I$196,HLOOKUP($F$6,'Daten alle Lose'!$A$10:$I$12,3,FALSE),FALSE)</f>
        <v>4000</v>
      </c>
      <c r="E26" s="34" t="str">
        <f>VLOOKUP(A26,'Daten alle Lose'!$A$10:$H$196,4,FALSE)</f>
        <v>lfm</v>
      </c>
      <c r="F26" s="63">
        <f>VLOOKUP(A26,'Daten alle Lose'!$A$10:$H$196,3,FALSE)</f>
        <v>2</v>
      </c>
      <c r="G26" s="275"/>
      <c r="H26" s="278"/>
      <c r="I26" s="119" t="e">
        <f>ROUND(VLOOKUP(H26,'Übersicht Stundensätze'!$A$7:$E$12,5,0)/G26,4)</f>
        <v>#N/A</v>
      </c>
      <c r="J26" s="277"/>
      <c r="K26" s="120" t="e">
        <f t="shared" si="4"/>
        <v>#N/A</v>
      </c>
      <c r="L26" s="74" t="e">
        <f t="shared" si="5"/>
        <v>#N/A</v>
      </c>
    </row>
    <row r="27" spans="1:12" ht="27" customHeight="1" x14ac:dyDescent="0.2">
      <c r="A27" s="133" t="s">
        <v>9</v>
      </c>
      <c r="B27" s="62" t="s">
        <v>290</v>
      </c>
      <c r="C27" s="34" t="str">
        <f>VLOOKUP(A27,'Daten alle Lose'!$A$10:$H$196,5,FALSE)</f>
        <v>U</v>
      </c>
      <c r="D27" s="34">
        <f>VLOOKUP(A27,'Daten alle Lose'!$A$10:$I$196,HLOOKUP($F$6,'Daten alle Lose'!$A$10:$I$12,3,FALSE),FALSE)</f>
        <v>130</v>
      </c>
      <c r="E27" s="34" t="str">
        <f>VLOOKUP(A27,'Daten alle Lose'!$A$10:$H$196,4,FALSE)</f>
        <v>lfm</v>
      </c>
      <c r="F27" s="63">
        <f>VLOOKUP(A27,'Daten alle Lose'!$A$10:$H$196,3,FALSE)</f>
        <v>2</v>
      </c>
      <c r="G27" s="275"/>
      <c r="H27" s="278"/>
      <c r="I27" s="119" t="e">
        <f>ROUND(VLOOKUP(H27,'Übersicht Stundensätze'!$A$7:$E$12,5,0)/G27,4)</f>
        <v>#N/A</v>
      </c>
      <c r="J27" s="277"/>
      <c r="K27" s="120" t="e">
        <f t="shared" si="4"/>
        <v>#N/A</v>
      </c>
      <c r="L27" s="74" t="e">
        <f t="shared" si="5"/>
        <v>#N/A</v>
      </c>
    </row>
    <row r="28" spans="1:12" ht="27" customHeight="1" x14ac:dyDescent="0.2">
      <c r="A28" s="133" t="s">
        <v>10</v>
      </c>
      <c r="B28" s="62" t="s">
        <v>289</v>
      </c>
      <c r="C28" s="34" t="str">
        <f>VLOOKUP(A28,'Daten alle Lose'!$A$10:$H$196,5,FALSE)</f>
        <v>U</v>
      </c>
      <c r="D28" s="34">
        <f>VLOOKUP(A28,'Daten alle Lose'!$A$10:$I$196,HLOOKUP($F$6,'Daten alle Lose'!$A$10:$I$12,3,FALSE),FALSE)</f>
        <v>1000</v>
      </c>
      <c r="E28" s="34" t="str">
        <f>VLOOKUP(A28,'Daten alle Lose'!$A$10:$H$196,4,FALSE)</f>
        <v>lfm</v>
      </c>
      <c r="F28" s="63">
        <f>VLOOKUP(A28,'Daten alle Lose'!$A$10:$H$196,3,FALSE)</f>
        <v>2</v>
      </c>
      <c r="G28" s="275"/>
      <c r="H28" s="278"/>
      <c r="I28" s="119" t="e">
        <f>ROUND(VLOOKUP(H28,'Übersicht Stundensätze'!$A$7:$E$12,5,0)/G28,4)</f>
        <v>#N/A</v>
      </c>
      <c r="J28" s="277"/>
      <c r="K28" s="120" t="e">
        <f t="shared" si="4"/>
        <v>#N/A</v>
      </c>
      <c r="L28" s="74" t="e">
        <f t="shared" si="5"/>
        <v>#N/A</v>
      </c>
    </row>
    <row r="29" spans="1:12" ht="27" customHeight="1" x14ac:dyDescent="0.2">
      <c r="A29" s="133" t="s">
        <v>11</v>
      </c>
      <c r="B29" s="62" t="s">
        <v>288</v>
      </c>
      <c r="C29" s="34" t="str">
        <f>VLOOKUP(A29,'Daten alle Lose'!$A$10:$H$196,5,FALSE)</f>
        <v>U</v>
      </c>
      <c r="D29" s="34">
        <f>VLOOKUP(A29,'Daten alle Lose'!$A$10:$I$196,HLOOKUP($F$6,'Daten alle Lose'!$A$10:$I$12,3,FALSE),FALSE)</f>
        <v>800</v>
      </c>
      <c r="E29" s="34" t="str">
        <f>VLOOKUP(A29,'Daten alle Lose'!$A$10:$H$196,4,FALSE)</f>
        <v>m²</v>
      </c>
      <c r="F29" s="63">
        <f>VLOOKUP(A29,'Daten alle Lose'!$A$10:$H$196,3,FALSE)</f>
        <v>1</v>
      </c>
      <c r="G29" s="275"/>
      <c r="H29" s="278"/>
      <c r="I29" s="119" t="e">
        <f>ROUND(VLOOKUP(H29,'Übersicht Stundensätze'!$A$7:$E$12,5,0)/G29,4)</f>
        <v>#N/A</v>
      </c>
      <c r="J29" s="277"/>
      <c r="K29" s="120" t="e">
        <f t="shared" si="4"/>
        <v>#N/A</v>
      </c>
      <c r="L29" s="74" t="e">
        <f t="shared" si="5"/>
        <v>#N/A</v>
      </c>
    </row>
    <row r="30" spans="1:12" ht="27" customHeight="1" x14ac:dyDescent="0.2">
      <c r="A30" s="133" t="s">
        <v>12</v>
      </c>
      <c r="B30" s="62" t="s">
        <v>59</v>
      </c>
      <c r="C30" s="34" t="str">
        <f>VLOOKUP(A30,'Daten alle Lose'!$A$10:$H$196,5,FALSE)</f>
        <v>U</v>
      </c>
      <c r="D30" s="34">
        <f>VLOOKUP(A30,'Daten alle Lose'!$A$10:$I$196,HLOOKUP($F$6,'Daten alle Lose'!$A$10:$I$12,3,FALSE),FALSE)</f>
        <v>850</v>
      </c>
      <c r="E30" s="34" t="str">
        <f>VLOOKUP(A30,'Daten alle Lose'!$A$10:$H$196,4,FALSE)</f>
        <v>Stück</v>
      </c>
      <c r="F30" s="63">
        <f>VLOOKUP(A30,'Daten alle Lose'!$A$10:$H$196,3,FALSE)</f>
        <v>2</v>
      </c>
      <c r="G30" s="275"/>
      <c r="H30" s="278"/>
      <c r="I30" s="119" t="e">
        <f>ROUND(VLOOKUP(H30,'Übersicht Stundensätze'!$A$7:$E$12,5,0)/G30,4)</f>
        <v>#N/A</v>
      </c>
      <c r="J30" s="277"/>
      <c r="K30" s="120" t="e">
        <f t="shared" si="4"/>
        <v>#N/A</v>
      </c>
      <c r="L30" s="74" t="e">
        <f t="shared" si="5"/>
        <v>#N/A</v>
      </c>
    </row>
    <row r="31" spans="1:12" ht="27" customHeight="1" x14ac:dyDescent="0.2">
      <c r="A31" s="133" t="s">
        <v>13</v>
      </c>
      <c r="B31" s="62" t="s">
        <v>507</v>
      </c>
      <c r="C31" s="34" t="str">
        <f>VLOOKUP(A31,'Daten alle Lose'!$A$10:$H$196,5,FALSE)</f>
        <v>U</v>
      </c>
      <c r="D31" s="34">
        <f>VLOOKUP(A31,'Daten alle Lose'!$A$10:$I$196,HLOOKUP($F$6,'Daten alle Lose'!$A$10:$I$12,3,FALSE),FALSE)</f>
        <v>600</v>
      </c>
      <c r="E31" s="34" t="str">
        <f>VLOOKUP(A31,'Daten alle Lose'!$A$10:$H$196,4,FALSE)</f>
        <v>Stück</v>
      </c>
      <c r="F31" s="63">
        <f>VLOOKUP(A31,'Daten alle Lose'!$A$10:$H$196,3,FALSE)</f>
        <v>1</v>
      </c>
      <c r="G31" s="275"/>
      <c r="H31" s="278"/>
      <c r="I31" s="119" t="e">
        <f>ROUND(VLOOKUP(H31,'Übersicht Stundensätze'!$A$7:$E$12,5,0)/G31,4)</f>
        <v>#N/A</v>
      </c>
      <c r="J31" s="277"/>
      <c r="K31" s="120" t="e">
        <f t="shared" si="4"/>
        <v>#N/A</v>
      </c>
      <c r="L31" s="74" t="e">
        <f t="shared" si="5"/>
        <v>#N/A</v>
      </c>
    </row>
    <row r="32" spans="1:12" ht="27" customHeight="1" x14ac:dyDescent="0.2">
      <c r="A32" s="133" t="s">
        <v>14</v>
      </c>
      <c r="B32" s="62" t="s">
        <v>508</v>
      </c>
      <c r="C32" s="34" t="str">
        <f>VLOOKUP(A32,'Daten alle Lose'!$A$10:$H$196,5,FALSE)</f>
        <v>U</v>
      </c>
      <c r="D32" s="34">
        <f>VLOOKUP(A32,'Daten alle Lose'!$A$10:$I$196,HLOOKUP($F$6,'Daten alle Lose'!$A$10:$I$12,3,FALSE),FALSE)</f>
        <v>200</v>
      </c>
      <c r="E32" s="34" t="str">
        <f>VLOOKUP(A32,'Daten alle Lose'!$A$10:$H$196,4,FALSE)</f>
        <v>Stück</v>
      </c>
      <c r="F32" s="63">
        <f>VLOOKUP(A32,'Daten alle Lose'!$A$10:$H$196,3,FALSE)</f>
        <v>1</v>
      </c>
      <c r="G32" s="275"/>
      <c r="H32" s="278"/>
      <c r="I32" s="119" t="e">
        <f>ROUND(VLOOKUP(H32,'Übersicht Stundensätze'!$A$7:$E$12,5,0)/G32,4)</f>
        <v>#N/A</v>
      </c>
      <c r="J32" s="277"/>
      <c r="K32" s="120" t="e">
        <f t="shared" si="4"/>
        <v>#N/A</v>
      </c>
      <c r="L32" s="74" t="e">
        <f t="shared" si="5"/>
        <v>#N/A</v>
      </c>
    </row>
    <row r="33" spans="1:12" ht="27" customHeight="1" x14ac:dyDescent="0.2">
      <c r="A33" s="133" t="s">
        <v>15</v>
      </c>
      <c r="B33" s="62" t="s">
        <v>509</v>
      </c>
      <c r="C33" s="34" t="str">
        <f>VLOOKUP(A33,'Daten alle Lose'!$A$10:$H$196,5,FALSE)</f>
        <v>U</v>
      </c>
      <c r="D33" s="34">
        <f>VLOOKUP(A33,'Daten alle Lose'!$A$10:$I$196,HLOOKUP($F$6,'Daten alle Lose'!$A$10:$I$12,3,FALSE),FALSE)</f>
        <v>20</v>
      </c>
      <c r="E33" s="34" t="str">
        <f>VLOOKUP(A33,'Daten alle Lose'!$A$10:$H$196,4,FALSE)</f>
        <v>Stück</v>
      </c>
      <c r="F33" s="63">
        <f>VLOOKUP(A33,'Daten alle Lose'!$A$10:$H$196,3,FALSE)</f>
        <v>1</v>
      </c>
      <c r="G33" s="275"/>
      <c r="H33" s="278"/>
      <c r="I33" s="119" t="e">
        <f>ROUND(VLOOKUP(H33,'Übersicht Stundensätze'!$A$7:$E$12,5,0)/G33,4)</f>
        <v>#N/A</v>
      </c>
      <c r="J33" s="277"/>
      <c r="K33" s="120" t="e">
        <f t="shared" si="4"/>
        <v>#N/A</v>
      </c>
      <c r="L33" s="74" t="e">
        <f t="shared" si="5"/>
        <v>#N/A</v>
      </c>
    </row>
    <row r="34" spans="1:12" ht="27" customHeight="1" x14ac:dyDescent="0.2">
      <c r="A34" s="133" t="s">
        <v>16</v>
      </c>
      <c r="B34" s="62" t="s">
        <v>510</v>
      </c>
      <c r="C34" s="34" t="str">
        <f>VLOOKUP(A34,'Daten alle Lose'!$A$10:$H$196,5,FALSE)</f>
        <v>U</v>
      </c>
      <c r="D34" s="34">
        <f>VLOOKUP(A34,'Daten alle Lose'!$A$10:$I$196,HLOOKUP($F$6,'Daten alle Lose'!$A$10:$I$12,3,FALSE),FALSE)</f>
        <v>300</v>
      </c>
      <c r="E34" s="34" t="str">
        <f>VLOOKUP(A34,'Daten alle Lose'!$A$10:$H$196,4,FALSE)</f>
        <v>Stück</v>
      </c>
      <c r="F34" s="63">
        <f>VLOOKUP(A34,'Daten alle Lose'!$A$10:$H$196,3,FALSE)</f>
        <v>1</v>
      </c>
      <c r="G34" s="275"/>
      <c r="H34" s="278"/>
      <c r="I34" s="119" t="e">
        <f>ROUND(VLOOKUP(H34,'Übersicht Stundensätze'!$A$7:$E$12,5,0)/G34,4)</f>
        <v>#N/A</v>
      </c>
      <c r="J34" s="277"/>
      <c r="K34" s="120" t="e">
        <f t="shared" si="4"/>
        <v>#N/A</v>
      </c>
      <c r="L34" s="74" t="e">
        <f t="shared" si="5"/>
        <v>#N/A</v>
      </c>
    </row>
    <row r="35" spans="1:12" ht="27" customHeight="1" x14ac:dyDescent="0.2">
      <c r="A35" s="133" t="s">
        <v>17</v>
      </c>
      <c r="B35" s="62" t="s">
        <v>511</v>
      </c>
      <c r="C35" s="34" t="str">
        <f>VLOOKUP(A35,'Daten alle Lose'!$A$10:$H$196,5,FALSE)</f>
        <v>U</v>
      </c>
      <c r="D35" s="34">
        <f>VLOOKUP(A35,'Daten alle Lose'!$A$10:$I$196,HLOOKUP($F$6,'Daten alle Lose'!$A$10:$I$12,3,FALSE),FALSE)</f>
        <v>200</v>
      </c>
      <c r="E35" s="34" t="str">
        <f>VLOOKUP(A35,'Daten alle Lose'!$A$10:$H$196,4,FALSE)</f>
        <v>Stück</v>
      </c>
      <c r="F35" s="63">
        <f>VLOOKUP(A35,'Daten alle Lose'!$A$10:$H$196,3,FALSE)</f>
        <v>1</v>
      </c>
      <c r="G35" s="275"/>
      <c r="H35" s="278"/>
      <c r="I35" s="119" t="e">
        <f>ROUND(VLOOKUP(H35,'Übersicht Stundensätze'!$A$7:$E$12,5,0)/G35,4)</f>
        <v>#N/A</v>
      </c>
      <c r="J35" s="277"/>
      <c r="K35" s="120" t="e">
        <f t="shared" si="4"/>
        <v>#N/A</v>
      </c>
      <c r="L35" s="74" t="e">
        <f t="shared" si="5"/>
        <v>#N/A</v>
      </c>
    </row>
    <row r="36" spans="1:12" ht="27" customHeight="1" x14ac:dyDescent="0.2">
      <c r="A36" s="133" t="s">
        <v>18</v>
      </c>
      <c r="B36" s="62" t="s">
        <v>512</v>
      </c>
      <c r="C36" s="34" t="str">
        <f>VLOOKUP(A36,'Daten alle Lose'!$A$10:$H$196,5,FALSE)</f>
        <v>U</v>
      </c>
      <c r="D36" s="34">
        <f>VLOOKUP(A36,'Daten alle Lose'!$A$10:$I$196,HLOOKUP($F$6,'Daten alle Lose'!$A$10:$I$12,3,FALSE),FALSE)</f>
        <v>50</v>
      </c>
      <c r="E36" s="34" t="str">
        <f>VLOOKUP(A36,'Daten alle Lose'!$A$10:$H$196,4,FALSE)</f>
        <v>Stück</v>
      </c>
      <c r="F36" s="63">
        <f>VLOOKUP(A36,'Daten alle Lose'!$A$10:$H$196,3,FALSE)</f>
        <v>1</v>
      </c>
      <c r="G36" s="275"/>
      <c r="H36" s="278"/>
      <c r="I36" s="119" t="e">
        <f>ROUND(VLOOKUP(H36,'Übersicht Stundensätze'!$A$7:$E$12,5,0)/G36,4)</f>
        <v>#N/A</v>
      </c>
      <c r="J36" s="277"/>
      <c r="K36" s="120" t="e">
        <f t="shared" si="4"/>
        <v>#N/A</v>
      </c>
      <c r="L36" s="74" t="e">
        <f t="shared" si="5"/>
        <v>#N/A</v>
      </c>
    </row>
    <row r="37" spans="1:12" ht="27" customHeight="1" x14ac:dyDescent="0.2">
      <c r="A37" s="133" t="s">
        <v>19</v>
      </c>
      <c r="B37" s="62" t="s">
        <v>489</v>
      </c>
      <c r="C37" s="34" t="str">
        <f>VLOOKUP(A37,'Daten alle Lose'!$A$10:$H$196,5,FALSE)</f>
        <v>U</v>
      </c>
      <c r="D37" s="34">
        <f>VLOOKUP(A37,'Daten alle Lose'!$A$10:$I$196,HLOOKUP($F$6,'Daten alle Lose'!$A$10:$I$12,3,FALSE),FALSE)</f>
        <v>25</v>
      </c>
      <c r="E37" s="34" t="str">
        <f>VLOOKUP(A37,'Daten alle Lose'!$A$10:$H$196,4,FALSE)</f>
        <v>Stück</v>
      </c>
      <c r="F37" s="63">
        <f>VLOOKUP(A37,'Daten alle Lose'!$A$10:$H$196,3,FALSE)</f>
        <v>1</v>
      </c>
      <c r="G37" s="275"/>
      <c r="H37" s="278"/>
      <c r="I37" s="119" t="e">
        <f>ROUND(VLOOKUP(H37,'Übersicht Stundensätze'!$A$7:$E$12,5,0)/G37,4)</f>
        <v>#N/A</v>
      </c>
      <c r="J37" s="277"/>
      <c r="K37" s="120" t="e">
        <f t="shared" si="4"/>
        <v>#N/A</v>
      </c>
      <c r="L37" s="74" t="e">
        <f t="shared" si="5"/>
        <v>#N/A</v>
      </c>
    </row>
    <row r="38" spans="1:12" ht="27" customHeight="1" x14ac:dyDescent="0.2">
      <c r="A38" s="133" t="s">
        <v>20</v>
      </c>
      <c r="B38" s="62" t="s">
        <v>291</v>
      </c>
      <c r="C38" s="34" t="str">
        <f>VLOOKUP(A38,'Daten alle Lose'!$A$10:$H$196,5,FALSE)</f>
        <v>U</v>
      </c>
      <c r="D38" s="34">
        <f>VLOOKUP(A38,'Daten alle Lose'!$A$10:$I$196,HLOOKUP($F$6,'Daten alle Lose'!$A$10:$I$12,3,FALSE),FALSE)</f>
        <v>5</v>
      </c>
      <c r="E38" s="34" t="str">
        <f>VLOOKUP(A38,'Daten alle Lose'!$A$10:$H$196,4,FALSE)</f>
        <v>m³</v>
      </c>
      <c r="F38" s="63">
        <f>VLOOKUP(A38,'Daten alle Lose'!$A$10:$H$196,3,FALSE)</f>
        <v>1</v>
      </c>
      <c r="G38" s="106"/>
      <c r="H38" s="107"/>
      <c r="I38" s="277"/>
      <c r="J38" s="277"/>
      <c r="K38" s="120">
        <f t="shared" si="4"/>
        <v>0</v>
      </c>
      <c r="L38" s="74">
        <f t="shared" si="5"/>
        <v>0</v>
      </c>
    </row>
    <row r="39" spans="1:12" ht="27" customHeight="1" x14ac:dyDescent="0.2">
      <c r="A39" s="134"/>
      <c r="B39" s="65"/>
      <c r="C39" s="70"/>
      <c r="D39" s="70"/>
      <c r="E39" s="70"/>
      <c r="F39" s="70"/>
      <c r="G39" s="70"/>
      <c r="H39" s="70"/>
      <c r="I39" s="67"/>
      <c r="J39" s="67"/>
      <c r="K39" s="124" t="s">
        <v>504</v>
      </c>
      <c r="L39" s="69" t="e">
        <f>SUM(L25:L38)</f>
        <v>#N/A</v>
      </c>
    </row>
    <row r="40" spans="1:12" ht="18" customHeight="1" x14ac:dyDescent="0.2">
      <c r="A40" s="135"/>
      <c r="B40" s="127"/>
      <c r="C40" s="127"/>
      <c r="D40" s="127"/>
      <c r="E40" s="127"/>
      <c r="F40" s="127"/>
      <c r="G40" s="127"/>
      <c r="H40" s="127"/>
      <c r="I40" s="127"/>
      <c r="J40" s="127"/>
      <c r="K40" s="127"/>
      <c r="L40" s="128"/>
    </row>
    <row r="41" spans="1:12" ht="27" customHeight="1" x14ac:dyDescent="0.2">
      <c r="A41" s="134" t="s">
        <v>21</v>
      </c>
      <c r="B41" s="58" t="s">
        <v>60</v>
      </c>
      <c r="C41" s="59"/>
      <c r="D41" s="59"/>
      <c r="E41" s="59"/>
      <c r="F41" s="59"/>
      <c r="G41" s="59"/>
      <c r="H41" s="59"/>
      <c r="I41" s="59"/>
      <c r="J41" s="59"/>
      <c r="K41" s="59"/>
      <c r="L41" s="60"/>
    </row>
    <row r="42" spans="1:12" ht="27" customHeight="1" x14ac:dyDescent="0.2">
      <c r="A42" s="133" t="s">
        <v>22</v>
      </c>
      <c r="B42" s="62" t="s">
        <v>518</v>
      </c>
      <c r="C42" s="34" t="str">
        <f>VLOOKUP(A42,'Daten alle Lose'!$A$10:$H$196,5,FALSE)</f>
        <v>U</v>
      </c>
      <c r="D42" s="34">
        <f>VLOOKUP(A42,'Daten alle Lose'!$A$10:$I$196,HLOOKUP($F$6,'Daten alle Lose'!$A$10:$I$12,3,FALSE),FALSE)</f>
        <v>10</v>
      </c>
      <c r="E42" s="34" t="str">
        <f>VLOOKUP(A42,'Daten alle Lose'!$A$10:$H$196,4,FALSE)</f>
        <v>Stück</v>
      </c>
      <c r="F42" s="63">
        <f>VLOOKUP(A42,'Daten alle Lose'!$A$10:$H$196,3,FALSE)</f>
        <v>1</v>
      </c>
      <c r="G42" s="108"/>
      <c r="H42" s="71"/>
      <c r="I42" s="277"/>
      <c r="J42" s="277"/>
      <c r="K42" s="120">
        <f t="shared" ref="K42:K64" si="6">ROUND(I42+J42,4)</f>
        <v>0</v>
      </c>
      <c r="L42" s="74">
        <f t="shared" ref="L42:L64" si="7">K42*D42*F42</f>
        <v>0</v>
      </c>
    </row>
    <row r="43" spans="1:12" ht="27" customHeight="1" x14ac:dyDescent="0.2">
      <c r="A43" s="133" t="s">
        <v>23</v>
      </c>
      <c r="B43" s="62" t="s">
        <v>519</v>
      </c>
      <c r="C43" s="34" t="str">
        <f>VLOOKUP(A43,'Daten alle Lose'!$A$10:$H$196,5,FALSE)</f>
        <v>U</v>
      </c>
      <c r="D43" s="34">
        <f>VLOOKUP(A43,'Daten alle Lose'!$A$10:$I$196,HLOOKUP($F$6,'Daten alle Lose'!$A$10:$I$12,3,FALSE),FALSE)</f>
        <v>30</v>
      </c>
      <c r="E43" s="34" t="str">
        <f>VLOOKUP(A43,'Daten alle Lose'!$A$10:$H$196,4,FALSE)</f>
        <v>Stück</v>
      </c>
      <c r="F43" s="63">
        <f>VLOOKUP(A43,'Daten alle Lose'!$A$10:$H$196,3,FALSE)</f>
        <v>1</v>
      </c>
      <c r="G43" s="109"/>
      <c r="H43" s="72"/>
      <c r="I43" s="277"/>
      <c r="J43" s="277"/>
      <c r="K43" s="120">
        <f t="shared" si="6"/>
        <v>0</v>
      </c>
      <c r="L43" s="74">
        <f t="shared" si="7"/>
        <v>0</v>
      </c>
    </row>
    <row r="44" spans="1:12" ht="27" customHeight="1" x14ac:dyDescent="0.2">
      <c r="A44" s="133" t="s">
        <v>24</v>
      </c>
      <c r="B44" s="62" t="s">
        <v>520</v>
      </c>
      <c r="C44" s="34" t="str">
        <f>VLOOKUP(A44,'Daten alle Lose'!$A$10:$H$196,5,FALSE)</f>
        <v>U</v>
      </c>
      <c r="D44" s="34">
        <f>VLOOKUP(A44,'Daten alle Lose'!$A$10:$I$196,HLOOKUP($F$6,'Daten alle Lose'!$A$10:$I$12,3,FALSE),FALSE)</f>
        <v>30</v>
      </c>
      <c r="E44" s="34" t="str">
        <f>VLOOKUP(A44,'Daten alle Lose'!$A$10:$H$196,4,FALSE)</f>
        <v>Stück</v>
      </c>
      <c r="F44" s="63">
        <f>VLOOKUP(A44,'Daten alle Lose'!$A$10:$H$196,3,FALSE)</f>
        <v>1</v>
      </c>
      <c r="G44" s="109"/>
      <c r="H44" s="72"/>
      <c r="I44" s="277"/>
      <c r="J44" s="277"/>
      <c r="K44" s="120">
        <f t="shared" si="6"/>
        <v>0</v>
      </c>
      <c r="L44" s="74">
        <f t="shared" si="7"/>
        <v>0</v>
      </c>
    </row>
    <row r="45" spans="1:12" ht="27" customHeight="1" x14ac:dyDescent="0.2">
      <c r="A45" s="133" t="s">
        <v>25</v>
      </c>
      <c r="B45" s="62" t="s">
        <v>238</v>
      </c>
      <c r="C45" s="34" t="str">
        <f>VLOOKUP(A45,'Daten alle Lose'!$A$10:$H$196,5,FALSE)</f>
        <v>U</v>
      </c>
      <c r="D45" s="34">
        <f>VLOOKUP(A45,'Daten alle Lose'!$A$10:$I$196,HLOOKUP($F$6,'Daten alle Lose'!$A$10:$I$12,3,FALSE),FALSE)</f>
        <v>5</v>
      </c>
      <c r="E45" s="34" t="str">
        <f>VLOOKUP(A45,'Daten alle Lose'!$A$10:$H$196,4,FALSE)</f>
        <v>Stück</v>
      </c>
      <c r="F45" s="63">
        <f>VLOOKUP(A45,'Daten alle Lose'!$A$10:$H$196,3,FALSE)</f>
        <v>1</v>
      </c>
      <c r="G45" s="109"/>
      <c r="H45" s="72"/>
      <c r="I45" s="277"/>
      <c r="J45" s="277"/>
      <c r="K45" s="120">
        <f t="shared" si="6"/>
        <v>0</v>
      </c>
      <c r="L45" s="74">
        <f t="shared" si="7"/>
        <v>0</v>
      </c>
    </row>
    <row r="46" spans="1:12" ht="27" customHeight="1" x14ac:dyDescent="0.2">
      <c r="A46" s="133" t="s">
        <v>26</v>
      </c>
      <c r="B46" s="62" t="s">
        <v>239</v>
      </c>
      <c r="C46" s="34" t="str">
        <f>VLOOKUP(A46,'Daten alle Lose'!$A$10:$H$196,5,FALSE)</f>
        <v>U</v>
      </c>
      <c r="D46" s="34">
        <f>VLOOKUP(A46,'Daten alle Lose'!$A$10:$I$196,HLOOKUP($F$6,'Daten alle Lose'!$A$10:$I$12,3,FALSE),FALSE)</f>
        <v>10</v>
      </c>
      <c r="E46" s="34" t="str">
        <f>VLOOKUP(A46,'Daten alle Lose'!$A$10:$H$196,4,FALSE)</f>
        <v>Stück</v>
      </c>
      <c r="F46" s="63">
        <f>VLOOKUP(A46,'Daten alle Lose'!$A$10:$H$196,3,FALSE)</f>
        <v>1</v>
      </c>
      <c r="G46" s="109"/>
      <c r="H46" s="72"/>
      <c r="I46" s="277"/>
      <c r="J46" s="277"/>
      <c r="K46" s="120">
        <f t="shared" si="6"/>
        <v>0</v>
      </c>
      <c r="L46" s="74">
        <f t="shared" si="7"/>
        <v>0</v>
      </c>
    </row>
    <row r="47" spans="1:12" ht="27" customHeight="1" x14ac:dyDescent="0.2">
      <c r="A47" s="133" t="s">
        <v>27</v>
      </c>
      <c r="B47" s="62" t="s">
        <v>240</v>
      </c>
      <c r="C47" s="34" t="str">
        <f>VLOOKUP(A47,'Daten alle Lose'!$A$10:$H$196,5,FALSE)</f>
        <v>U</v>
      </c>
      <c r="D47" s="34">
        <f>VLOOKUP(A47,'Daten alle Lose'!$A$10:$I$196,HLOOKUP($F$6,'Daten alle Lose'!$A$10:$I$12,3,FALSE),FALSE)</f>
        <v>10</v>
      </c>
      <c r="E47" s="34" t="str">
        <f>VLOOKUP(A47,'Daten alle Lose'!$A$10:$H$196,4,FALSE)</f>
        <v>Stück</v>
      </c>
      <c r="F47" s="63">
        <f>VLOOKUP(A47,'Daten alle Lose'!$A$10:$H$196,3,FALSE)</f>
        <v>1</v>
      </c>
      <c r="G47" s="109"/>
      <c r="H47" s="72"/>
      <c r="I47" s="277"/>
      <c r="J47" s="277"/>
      <c r="K47" s="120">
        <f t="shared" si="6"/>
        <v>0</v>
      </c>
      <c r="L47" s="74">
        <f t="shared" si="7"/>
        <v>0</v>
      </c>
    </row>
    <row r="48" spans="1:12" ht="27" customHeight="1" x14ac:dyDescent="0.2">
      <c r="A48" s="133" t="s">
        <v>28</v>
      </c>
      <c r="B48" s="62" t="s">
        <v>649</v>
      </c>
      <c r="C48" s="34" t="str">
        <f>VLOOKUP(A48,'Daten alle Lose'!$A$10:$H$196,5,FALSE)</f>
        <v>U</v>
      </c>
      <c r="D48" s="34">
        <f>VLOOKUP(A48,'Daten alle Lose'!$A$10:$I$196,HLOOKUP($F$6,'Daten alle Lose'!$A$10:$I$12,3,FALSE),FALSE)</f>
        <v>10</v>
      </c>
      <c r="E48" s="34" t="str">
        <f>VLOOKUP(A48,'Daten alle Lose'!$A$10:$H$196,4,FALSE)</f>
        <v>Stück</v>
      </c>
      <c r="F48" s="63">
        <f>VLOOKUP(A48,'Daten alle Lose'!$A$10:$H$196,3,FALSE)</f>
        <v>1</v>
      </c>
      <c r="G48" s="109"/>
      <c r="H48" s="72"/>
      <c r="I48" s="277"/>
      <c r="J48" s="277"/>
      <c r="K48" s="120">
        <f t="shared" si="6"/>
        <v>0</v>
      </c>
      <c r="L48" s="74">
        <f t="shared" si="7"/>
        <v>0</v>
      </c>
    </row>
    <row r="49" spans="1:12" ht="27" customHeight="1" x14ac:dyDescent="0.2">
      <c r="A49" s="133" t="s">
        <v>29</v>
      </c>
      <c r="B49" s="62" t="str">
        <f>'Daten alle Lose'!B44</f>
        <v>Kronenpflege 15-30 cm</v>
      </c>
      <c r="C49" s="34" t="str">
        <f>VLOOKUP(A49,'Daten alle Lose'!$A$10:$H$196,5,FALSE)</f>
        <v>U</v>
      </c>
      <c r="D49" s="34">
        <f>VLOOKUP(A49,'Daten alle Lose'!$A$10:$I$196,HLOOKUP($F$6,'Daten alle Lose'!$A$10:$I$12,3,FALSE),FALSE)</f>
        <v>20</v>
      </c>
      <c r="E49" s="34" t="str">
        <f>VLOOKUP(A49,'Daten alle Lose'!$A$10:$H$196,4,FALSE)</f>
        <v>Stück</v>
      </c>
      <c r="F49" s="63">
        <f>VLOOKUP(A49,'Daten alle Lose'!$A$10:$H$196,3,FALSE)</f>
        <v>1</v>
      </c>
      <c r="G49" s="109"/>
      <c r="H49" s="72"/>
      <c r="I49" s="277"/>
      <c r="J49" s="277"/>
      <c r="K49" s="120">
        <f t="shared" si="6"/>
        <v>0</v>
      </c>
      <c r="L49" s="74">
        <f t="shared" si="7"/>
        <v>0</v>
      </c>
    </row>
    <row r="50" spans="1:12" ht="27" customHeight="1" x14ac:dyDescent="0.2">
      <c r="A50" s="133" t="s">
        <v>30</v>
      </c>
      <c r="B50" s="62" t="str">
        <f>'Daten alle Lose'!B45</f>
        <v>Kronenpflege 30-60 cm</v>
      </c>
      <c r="C50" s="34" t="str">
        <f>VLOOKUP(A50,'Daten alle Lose'!$A$10:$H$196,5,FALSE)</f>
        <v>U</v>
      </c>
      <c r="D50" s="34">
        <f>VLOOKUP(A50,'Daten alle Lose'!$A$10:$I$196,HLOOKUP($F$6,'Daten alle Lose'!$A$10:$I$12,3,FALSE),FALSE)</f>
        <v>20</v>
      </c>
      <c r="E50" s="34" t="str">
        <f>VLOOKUP(A50,'Daten alle Lose'!$A$10:$H$196,4,FALSE)</f>
        <v>Stück</v>
      </c>
      <c r="F50" s="63">
        <f>VLOOKUP(A50,'Daten alle Lose'!$A$10:$H$196,3,FALSE)</f>
        <v>1</v>
      </c>
      <c r="G50" s="109"/>
      <c r="H50" s="72"/>
      <c r="I50" s="277"/>
      <c r="J50" s="277"/>
      <c r="K50" s="120">
        <f t="shared" si="6"/>
        <v>0</v>
      </c>
      <c r="L50" s="74">
        <f t="shared" si="7"/>
        <v>0</v>
      </c>
    </row>
    <row r="51" spans="1:12" ht="27" customHeight="1" x14ac:dyDescent="0.2">
      <c r="A51" s="133" t="s">
        <v>31</v>
      </c>
      <c r="B51" s="62" t="str">
        <f>'Daten alle Lose'!B46</f>
        <v>Kronenpflege 60-80 cm</v>
      </c>
      <c r="C51" s="34" t="str">
        <f>VLOOKUP(A51,'Daten alle Lose'!$A$10:$H$196,5,FALSE)</f>
        <v>U</v>
      </c>
      <c r="D51" s="34">
        <f>VLOOKUP(A51,'Daten alle Lose'!$A$10:$I$196,HLOOKUP($F$6,'Daten alle Lose'!$A$10:$I$12,3,FALSE),FALSE)</f>
        <v>10</v>
      </c>
      <c r="E51" s="34" t="str">
        <f>VLOOKUP(A51,'Daten alle Lose'!$A$10:$H$196,4,FALSE)</f>
        <v>Stück</v>
      </c>
      <c r="F51" s="63">
        <f>VLOOKUP(A51,'Daten alle Lose'!$A$10:$H$196,3,FALSE)</f>
        <v>1</v>
      </c>
      <c r="G51" s="109"/>
      <c r="H51" s="72"/>
      <c r="I51" s="277"/>
      <c r="J51" s="277"/>
      <c r="K51" s="120">
        <f t="shared" si="6"/>
        <v>0</v>
      </c>
      <c r="L51" s="74">
        <f t="shared" si="7"/>
        <v>0</v>
      </c>
    </row>
    <row r="52" spans="1:12" ht="27" customHeight="1" x14ac:dyDescent="0.2">
      <c r="A52" s="133" t="s">
        <v>32</v>
      </c>
      <c r="B52" s="62" t="s">
        <v>241</v>
      </c>
      <c r="C52" s="34" t="str">
        <f>VLOOKUP(A52,'Daten alle Lose'!$A$10:$H$196,5,FALSE)</f>
        <v>U</v>
      </c>
      <c r="D52" s="34">
        <f>VLOOKUP(A52,'Daten alle Lose'!$A$10:$I$196,HLOOKUP($F$6,'Daten alle Lose'!$A$10:$I$12,3,FALSE),FALSE)</f>
        <v>30</v>
      </c>
      <c r="E52" s="34" t="str">
        <f>VLOOKUP(A52,'Daten alle Lose'!$A$10:$H$196,4,FALSE)</f>
        <v>Stück</v>
      </c>
      <c r="F52" s="63">
        <f>VLOOKUP(A52,'Daten alle Lose'!$A$10:$H$196,3,FALSE)</f>
        <v>1</v>
      </c>
      <c r="G52" s="109"/>
      <c r="H52" s="72"/>
      <c r="I52" s="277"/>
      <c r="J52" s="277"/>
      <c r="K52" s="120">
        <f t="shared" si="6"/>
        <v>0</v>
      </c>
      <c r="L52" s="74">
        <f t="shared" si="7"/>
        <v>0</v>
      </c>
    </row>
    <row r="53" spans="1:12" ht="27" customHeight="1" x14ac:dyDescent="0.2">
      <c r="A53" s="133" t="s">
        <v>33</v>
      </c>
      <c r="B53" s="62" t="s">
        <v>242</v>
      </c>
      <c r="C53" s="34" t="str">
        <f>VLOOKUP(A53,'Daten alle Lose'!$A$10:$H$196,5,FALSE)</f>
        <v>U</v>
      </c>
      <c r="D53" s="34">
        <f>VLOOKUP(A53,'Daten alle Lose'!$A$10:$I$196,HLOOKUP($F$6,'Daten alle Lose'!$A$10:$I$12,3,FALSE),FALSE)</f>
        <v>50</v>
      </c>
      <c r="E53" s="34" t="str">
        <f>VLOOKUP(A53,'Daten alle Lose'!$A$10:$H$196,4,FALSE)</f>
        <v>Stück</v>
      </c>
      <c r="F53" s="63">
        <f>VLOOKUP(A53,'Daten alle Lose'!$A$10:$H$196,3,FALSE)</f>
        <v>1</v>
      </c>
      <c r="G53" s="109"/>
      <c r="H53" s="72"/>
      <c r="I53" s="277"/>
      <c r="J53" s="277"/>
      <c r="K53" s="120">
        <f t="shared" si="6"/>
        <v>0</v>
      </c>
      <c r="L53" s="74">
        <f t="shared" si="7"/>
        <v>0</v>
      </c>
    </row>
    <row r="54" spans="1:12" ht="27" customHeight="1" x14ac:dyDescent="0.2">
      <c r="A54" s="133" t="s">
        <v>34</v>
      </c>
      <c r="B54" s="62" t="s">
        <v>243</v>
      </c>
      <c r="C54" s="34" t="str">
        <f>VLOOKUP(A54,'Daten alle Lose'!$A$10:$H$196,5,FALSE)</f>
        <v>U</v>
      </c>
      <c r="D54" s="34">
        <f>VLOOKUP(A54,'Daten alle Lose'!$A$10:$I$196,HLOOKUP($F$6,'Daten alle Lose'!$A$10:$I$12,3,FALSE),FALSE)</f>
        <v>10</v>
      </c>
      <c r="E54" s="34" t="str">
        <f>VLOOKUP(A54,'Daten alle Lose'!$A$10:$H$196,4,FALSE)</f>
        <v>Stück</v>
      </c>
      <c r="F54" s="63">
        <f>VLOOKUP(A54,'Daten alle Lose'!$A$10:$H$196,3,FALSE)</f>
        <v>1</v>
      </c>
      <c r="G54" s="109"/>
      <c r="H54" s="72"/>
      <c r="I54" s="277"/>
      <c r="J54" s="277"/>
      <c r="K54" s="120">
        <f t="shared" si="6"/>
        <v>0</v>
      </c>
      <c r="L54" s="74">
        <f t="shared" si="7"/>
        <v>0</v>
      </c>
    </row>
    <row r="55" spans="1:12" ht="27" customHeight="1" x14ac:dyDescent="0.2">
      <c r="A55" s="133" t="s">
        <v>35</v>
      </c>
      <c r="B55" s="62" t="s">
        <v>423</v>
      </c>
      <c r="C55" s="34" t="str">
        <f>VLOOKUP(A55,'Daten alle Lose'!$A$10:$H$196,5,FALSE)</f>
        <v>U</v>
      </c>
      <c r="D55" s="34">
        <f>VLOOKUP(A55,'Daten alle Lose'!$A$10:$I$196,HLOOKUP($F$6,'Daten alle Lose'!$A$10:$I$12,3,FALSE),FALSE)</f>
        <v>50</v>
      </c>
      <c r="E55" s="34" t="str">
        <f>VLOOKUP(A55,'Daten alle Lose'!$A$10:$H$196,4,FALSE)</f>
        <v>Stück</v>
      </c>
      <c r="F55" s="63">
        <f>VLOOKUP(A55,'Daten alle Lose'!$A$10:$H$196,3,FALSE)</f>
        <v>1</v>
      </c>
      <c r="G55" s="109"/>
      <c r="H55" s="72"/>
      <c r="I55" s="277"/>
      <c r="J55" s="277"/>
      <c r="K55" s="120">
        <f t="shared" si="6"/>
        <v>0</v>
      </c>
      <c r="L55" s="74">
        <f t="shared" ref="L55:L58" si="8">K55*D55*F55</f>
        <v>0</v>
      </c>
    </row>
    <row r="56" spans="1:12" ht="27" customHeight="1" x14ac:dyDescent="0.2">
      <c r="A56" s="133" t="s">
        <v>36</v>
      </c>
      <c r="B56" s="62" t="s">
        <v>524</v>
      </c>
      <c r="C56" s="34" t="str">
        <f>VLOOKUP(A56,'Daten alle Lose'!$A$10:$H$196,5,FALSE)</f>
        <v>NU</v>
      </c>
      <c r="D56" s="34">
        <f>VLOOKUP(A56,'Daten alle Lose'!$A$10:$I$196,HLOOKUP($F$6,'Daten alle Lose'!$A$10:$I$12,3,FALSE),FALSE)</f>
        <v>1</v>
      </c>
      <c r="E56" s="34" t="str">
        <f>VLOOKUP(A56,'Daten alle Lose'!$A$10:$H$196,4,FALSE)</f>
        <v>Stück</v>
      </c>
      <c r="F56" s="63">
        <f>VLOOKUP(A56,'Daten alle Lose'!$A$10:$H$196,3,FALSE)</f>
        <v>1</v>
      </c>
      <c r="G56" s="109"/>
      <c r="H56" s="72"/>
      <c r="I56" s="277"/>
      <c r="J56" s="277"/>
      <c r="K56" s="120">
        <f t="shared" si="6"/>
        <v>0</v>
      </c>
      <c r="L56" s="74">
        <f t="shared" si="8"/>
        <v>0</v>
      </c>
    </row>
    <row r="57" spans="1:12" ht="27" customHeight="1" x14ac:dyDescent="0.2">
      <c r="A57" s="133" t="s">
        <v>235</v>
      </c>
      <c r="B57" s="62" t="s">
        <v>525</v>
      </c>
      <c r="C57" s="34" t="str">
        <f>VLOOKUP(A57,'Daten alle Lose'!$A$10:$H$196,5,FALSE)</f>
        <v>NU</v>
      </c>
      <c r="D57" s="34">
        <f>VLOOKUP(A57,'Daten alle Lose'!$A$10:$I$196,HLOOKUP($F$6,'Daten alle Lose'!$A$10:$I$12,3,FALSE),FALSE)</f>
        <v>1</v>
      </c>
      <c r="E57" s="34" t="str">
        <f>VLOOKUP(A57,'Daten alle Lose'!$A$10:$H$196,4,FALSE)</f>
        <v>Stück</v>
      </c>
      <c r="F57" s="63">
        <f>VLOOKUP(A57,'Daten alle Lose'!$A$10:$H$196,3,FALSE)</f>
        <v>1</v>
      </c>
      <c r="G57" s="109"/>
      <c r="H57" s="72"/>
      <c r="I57" s="277"/>
      <c r="J57" s="277"/>
      <c r="K57" s="120">
        <f t="shared" si="6"/>
        <v>0</v>
      </c>
      <c r="L57" s="74">
        <f t="shared" si="8"/>
        <v>0</v>
      </c>
    </row>
    <row r="58" spans="1:12" ht="27" customHeight="1" x14ac:dyDescent="0.2">
      <c r="A58" s="133" t="s">
        <v>247</v>
      </c>
      <c r="B58" s="62" t="s">
        <v>526</v>
      </c>
      <c r="C58" s="34" t="str">
        <f>VLOOKUP(A58,'Daten alle Lose'!$A$10:$H$196,5,FALSE)</f>
        <v>NU</v>
      </c>
      <c r="D58" s="34">
        <f>VLOOKUP(A58,'Daten alle Lose'!$A$10:$I$196,HLOOKUP($F$6,'Daten alle Lose'!$A$10:$I$12,3,FALSE),FALSE)</f>
        <v>1</v>
      </c>
      <c r="E58" s="34" t="str">
        <f>VLOOKUP(A58,'Daten alle Lose'!$A$10:$H$196,4,FALSE)</f>
        <v>Stück</v>
      </c>
      <c r="F58" s="63">
        <f>VLOOKUP(A58,'Daten alle Lose'!$A$10:$H$196,3,FALSE)</f>
        <v>1</v>
      </c>
      <c r="G58" s="109"/>
      <c r="H58" s="72"/>
      <c r="I58" s="277"/>
      <c r="J58" s="277"/>
      <c r="K58" s="120">
        <f t="shared" si="6"/>
        <v>0</v>
      </c>
      <c r="L58" s="74">
        <f t="shared" si="8"/>
        <v>0</v>
      </c>
    </row>
    <row r="59" spans="1:12" ht="27" customHeight="1" x14ac:dyDescent="0.2">
      <c r="A59" s="133" t="s">
        <v>292</v>
      </c>
      <c r="B59" s="62" t="s">
        <v>381</v>
      </c>
      <c r="C59" s="34" t="str">
        <f>VLOOKUP(A59,'Daten alle Lose'!$A$10:$H$196,5,FALSE)</f>
        <v>U</v>
      </c>
      <c r="D59" s="34">
        <f>VLOOKUP(A59,'Daten alle Lose'!$A$10:$I$196,HLOOKUP($F$6,'Daten alle Lose'!$A$10:$I$12,3,FALSE),FALSE)</f>
        <v>5</v>
      </c>
      <c r="E59" s="34" t="str">
        <f>VLOOKUP(A59,'Daten alle Lose'!$A$10:$H$196,4,FALSE)</f>
        <v>Stück</v>
      </c>
      <c r="F59" s="63">
        <f>VLOOKUP(A59,'Daten alle Lose'!$A$10:$H$196,3,FALSE)</f>
        <v>1</v>
      </c>
      <c r="G59" s="109"/>
      <c r="H59" s="72"/>
      <c r="I59" s="277"/>
      <c r="J59" s="277"/>
      <c r="K59" s="120">
        <f t="shared" si="6"/>
        <v>0</v>
      </c>
      <c r="L59" s="74">
        <f t="shared" si="7"/>
        <v>0</v>
      </c>
    </row>
    <row r="60" spans="1:12" ht="27" customHeight="1" x14ac:dyDescent="0.2">
      <c r="A60" s="133" t="s">
        <v>379</v>
      </c>
      <c r="B60" s="62" t="s">
        <v>382</v>
      </c>
      <c r="C60" s="34" t="str">
        <f>VLOOKUP(A60,'Daten alle Lose'!$A$10:$H$196,5,FALSE)</f>
        <v>U</v>
      </c>
      <c r="D60" s="34">
        <f>VLOOKUP(A60,'Daten alle Lose'!$A$10:$I$196,HLOOKUP($F$6,'Daten alle Lose'!$A$10:$I$12,3,FALSE),FALSE)</f>
        <v>5</v>
      </c>
      <c r="E60" s="34" t="str">
        <f>VLOOKUP(A60,'Daten alle Lose'!$A$10:$H$196,4,FALSE)</f>
        <v>Stück</v>
      </c>
      <c r="F60" s="63">
        <f>VLOOKUP(A60,'Daten alle Lose'!$A$10:$H$196,3,FALSE)</f>
        <v>1</v>
      </c>
      <c r="G60" s="109"/>
      <c r="H60" s="72"/>
      <c r="I60" s="277"/>
      <c r="J60" s="277"/>
      <c r="K60" s="120">
        <f t="shared" si="6"/>
        <v>0</v>
      </c>
      <c r="L60" s="74">
        <f t="shared" si="7"/>
        <v>0</v>
      </c>
    </row>
    <row r="61" spans="1:12" ht="27" customHeight="1" x14ac:dyDescent="0.2">
      <c r="A61" s="133" t="s">
        <v>380</v>
      </c>
      <c r="B61" s="62" t="s">
        <v>383</v>
      </c>
      <c r="C61" s="34" t="str">
        <f>VLOOKUP(A61,'Daten alle Lose'!$A$10:$H$196,5,FALSE)</f>
        <v>U</v>
      </c>
      <c r="D61" s="34">
        <f>VLOOKUP(A61,'Daten alle Lose'!$A$10:$I$196,HLOOKUP($F$6,'Daten alle Lose'!$A$10:$I$12,3,FALSE),FALSE)</f>
        <v>1</v>
      </c>
      <c r="E61" s="34" t="str">
        <f>VLOOKUP(A61,'Daten alle Lose'!$A$10:$H$196,4,FALSE)</f>
        <v>Stück</v>
      </c>
      <c r="F61" s="63">
        <f>VLOOKUP(A61,'Daten alle Lose'!$A$10:$H$196,3,FALSE)</f>
        <v>1</v>
      </c>
      <c r="G61" s="109"/>
      <c r="H61" s="72"/>
      <c r="I61" s="277"/>
      <c r="J61" s="277"/>
      <c r="K61" s="120">
        <f t="shared" si="6"/>
        <v>0</v>
      </c>
      <c r="L61" s="74">
        <f t="shared" si="7"/>
        <v>0</v>
      </c>
    </row>
    <row r="62" spans="1:12" ht="27" customHeight="1" x14ac:dyDescent="0.2">
      <c r="A62" s="133" t="s">
        <v>527</v>
      </c>
      <c r="B62" s="62" t="s">
        <v>528</v>
      </c>
      <c r="C62" s="34" t="str">
        <f>VLOOKUP(A62,'Daten alle Lose'!$A$10:$H$196,5,FALSE)</f>
        <v>U</v>
      </c>
      <c r="D62" s="34">
        <f>VLOOKUP(A62,'Daten alle Lose'!$A$10:$I$196,HLOOKUP($F$6,'Daten alle Lose'!$A$10:$I$12,3,FALSE),FALSE)</f>
        <v>1</v>
      </c>
      <c r="E62" s="34" t="str">
        <f>VLOOKUP(A62,'Daten alle Lose'!$A$10:$H$196,4,FALSE)</f>
        <v>Stück</v>
      </c>
      <c r="F62" s="63">
        <f>VLOOKUP(A62,'Daten alle Lose'!$A$10:$H$196,3,FALSE)</f>
        <v>1</v>
      </c>
      <c r="G62" s="109"/>
      <c r="H62" s="72"/>
      <c r="I62" s="277"/>
      <c r="J62" s="277"/>
      <c r="K62" s="120">
        <f t="shared" si="6"/>
        <v>0</v>
      </c>
      <c r="L62" s="74">
        <f t="shared" si="7"/>
        <v>0</v>
      </c>
    </row>
    <row r="63" spans="1:12" ht="27" customHeight="1" x14ac:dyDescent="0.2">
      <c r="A63" s="133" t="s">
        <v>529</v>
      </c>
      <c r="B63" s="62" t="s">
        <v>531</v>
      </c>
      <c r="C63" s="34" t="str">
        <f>VLOOKUP(A63,'Daten alle Lose'!$A$10:$H$196,5,FALSE)</f>
        <v>U</v>
      </c>
      <c r="D63" s="34">
        <f>VLOOKUP(A63,'Daten alle Lose'!$A$10:$I$196,HLOOKUP($F$6,'Daten alle Lose'!$A$10:$I$12,3,FALSE),FALSE)</f>
        <v>1</v>
      </c>
      <c r="E63" s="34" t="str">
        <f>VLOOKUP(A63,'Daten alle Lose'!$A$10:$H$196,4,FALSE)</f>
        <v>Stück</v>
      </c>
      <c r="F63" s="63">
        <f>VLOOKUP(A63,'Daten alle Lose'!$A$10:$H$196,3,FALSE)</f>
        <v>1</v>
      </c>
      <c r="G63" s="109"/>
      <c r="H63" s="72"/>
      <c r="I63" s="277"/>
      <c r="J63" s="277"/>
      <c r="K63" s="120">
        <f t="shared" si="6"/>
        <v>0</v>
      </c>
      <c r="L63" s="74">
        <f t="shared" si="7"/>
        <v>0</v>
      </c>
    </row>
    <row r="64" spans="1:12" ht="27" customHeight="1" x14ac:dyDescent="0.2">
      <c r="A64" s="133" t="s">
        <v>530</v>
      </c>
      <c r="B64" s="62" t="s">
        <v>532</v>
      </c>
      <c r="C64" s="34" t="str">
        <f>VLOOKUP(A64,'Daten alle Lose'!$A$10:$H$196,5,FALSE)</f>
        <v>U</v>
      </c>
      <c r="D64" s="34">
        <f>VLOOKUP(A64,'Daten alle Lose'!$A$10:$I$196,HLOOKUP($F$6,'Daten alle Lose'!$A$10:$I$12,3,FALSE),FALSE)</f>
        <v>1</v>
      </c>
      <c r="E64" s="34" t="str">
        <f>VLOOKUP(A64,'Daten alle Lose'!$A$10:$H$196,4,FALSE)</f>
        <v>Stück</v>
      </c>
      <c r="F64" s="63">
        <f>VLOOKUP(A64,'Daten alle Lose'!$A$10:$H$196,3,FALSE)</f>
        <v>1</v>
      </c>
      <c r="G64" s="109"/>
      <c r="H64" s="72"/>
      <c r="I64" s="277"/>
      <c r="J64" s="277"/>
      <c r="K64" s="120">
        <f t="shared" si="6"/>
        <v>0</v>
      </c>
      <c r="L64" s="74">
        <f t="shared" si="7"/>
        <v>0</v>
      </c>
    </row>
    <row r="65" spans="1:12" ht="27" customHeight="1" x14ac:dyDescent="0.2">
      <c r="A65" s="134"/>
      <c r="B65" s="57"/>
      <c r="C65" s="70"/>
      <c r="D65" s="70"/>
      <c r="E65" s="70"/>
      <c r="F65" s="70"/>
      <c r="G65" s="70"/>
      <c r="H65" s="70"/>
      <c r="I65" s="67"/>
      <c r="J65" s="67"/>
      <c r="K65" s="67" t="s">
        <v>504</v>
      </c>
      <c r="L65" s="69">
        <f>SUM(L42:L64)</f>
        <v>0</v>
      </c>
    </row>
    <row r="66" spans="1:12" ht="18" customHeight="1" x14ac:dyDescent="0.2">
      <c r="A66" s="135"/>
      <c r="B66" s="127"/>
      <c r="C66" s="127"/>
      <c r="D66" s="127"/>
      <c r="E66" s="127"/>
      <c r="F66" s="127"/>
      <c r="G66" s="127"/>
      <c r="H66" s="127"/>
      <c r="I66" s="127"/>
      <c r="J66" s="127"/>
      <c r="K66" s="127"/>
      <c r="L66" s="128"/>
    </row>
    <row r="67" spans="1:12" ht="27" customHeight="1" x14ac:dyDescent="0.2">
      <c r="A67" s="134" t="s">
        <v>37</v>
      </c>
      <c r="B67" s="58" t="s">
        <v>61</v>
      </c>
      <c r="C67" s="59"/>
      <c r="D67" s="59"/>
      <c r="E67" s="59"/>
      <c r="F67" s="59"/>
      <c r="G67" s="59"/>
      <c r="H67" s="59"/>
      <c r="I67" s="59"/>
      <c r="J67" s="59"/>
      <c r="K67" s="59"/>
      <c r="L67" s="60"/>
    </row>
    <row r="68" spans="1:12" ht="27" customHeight="1" x14ac:dyDescent="0.2">
      <c r="A68" s="133" t="s">
        <v>38</v>
      </c>
      <c r="B68" s="62" t="s">
        <v>244</v>
      </c>
      <c r="C68" s="34" t="str">
        <f>VLOOKUP(A68,'Daten alle Lose'!$A$10:$H$196,5,FALSE)</f>
        <v>U</v>
      </c>
      <c r="D68" s="34">
        <f>VLOOKUP(A68,'Daten alle Lose'!$A$10:$I$196,HLOOKUP($F$6,'Daten alle Lose'!$A$10:$I$12,3,FALSE),FALSE)</f>
        <v>5</v>
      </c>
      <c r="E68" s="34" t="str">
        <f>VLOOKUP(A68,'Daten alle Lose'!$A$10:$H$196,4,FALSE)</f>
        <v>Stück</v>
      </c>
      <c r="F68" s="63">
        <f>VLOOKUP(A68,'Daten alle Lose'!$A$10:$H$196,3,FALSE)</f>
        <v>1</v>
      </c>
      <c r="G68" s="108"/>
      <c r="H68" s="71"/>
      <c r="I68" s="277"/>
      <c r="J68" s="277"/>
      <c r="K68" s="120">
        <f t="shared" ref="K68:K80" si="9">ROUND(I68+J68,4)</f>
        <v>0</v>
      </c>
      <c r="L68" s="74">
        <f t="shared" ref="L68:L80" si="10">K68*D68*F68</f>
        <v>0</v>
      </c>
    </row>
    <row r="69" spans="1:12" ht="27" customHeight="1" x14ac:dyDescent="0.2">
      <c r="A69" s="133" t="s">
        <v>39</v>
      </c>
      <c r="B69" s="62" t="s">
        <v>384</v>
      </c>
      <c r="C69" s="34" t="str">
        <f>VLOOKUP(A69,'Daten alle Lose'!$A$10:$H$196,5,FALSE)</f>
        <v>U</v>
      </c>
      <c r="D69" s="34">
        <f>VLOOKUP(A69,'Daten alle Lose'!$A$10:$I$196,HLOOKUP($F$6,'Daten alle Lose'!$A$10:$I$12,3,FALSE),FALSE)</f>
        <v>5</v>
      </c>
      <c r="E69" s="34" t="str">
        <f>VLOOKUP(A69,'Daten alle Lose'!$A$10:$H$196,4,FALSE)</f>
        <v>Stück</v>
      </c>
      <c r="F69" s="63">
        <f>VLOOKUP(A69,'Daten alle Lose'!$A$10:$H$196,3,FALSE)</f>
        <v>1</v>
      </c>
      <c r="G69" s="109"/>
      <c r="H69" s="72"/>
      <c r="I69" s="277"/>
      <c r="J69" s="277"/>
      <c r="K69" s="120">
        <f t="shared" si="9"/>
        <v>0</v>
      </c>
      <c r="L69" s="74">
        <f t="shared" si="10"/>
        <v>0</v>
      </c>
    </row>
    <row r="70" spans="1:12" ht="27" customHeight="1" x14ac:dyDescent="0.2">
      <c r="A70" s="133" t="s">
        <v>40</v>
      </c>
      <c r="B70" s="62" t="s">
        <v>245</v>
      </c>
      <c r="C70" s="34" t="str">
        <f>VLOOKUP(A70,'Daten alle Lose'!$A$10:$H$196,5,FALSE)</f>
        <v>U</v>
      </c>
      <c r="D70" s="34">
        <f>VLOOKUP(A70,'Daten alle Lose'!$A$10:$I$196,HLOOKUP($F$6,'Daten alle Lose'!$A$10:$I$12,3,FALSE),FALSE)</f>
        <v>5</v>
      </c>
      <c r="E70" s="34" t="str">
        <f>VLOOKUP(A70,'Daten alle Lose'!$A$10:$H$196,4,FALSE)</f>
        <v>Stück</v>
      </c>
      <c r="F70" s="63">
        <f>VLOOKUP(A70,'Daten alle Lose'!$A$10:$H$196,3,FALSE)</f>
        <v>1</v>
      </c>
      <c r="G70" s="109"/>
      <c r="H70" s="72"/>
      <c r="I70" s="277"/>
      <c r="J70" s="277"/>
      <c r="K70" s="120">
        <f t="shared" si="9"/>
        <v>0</v>
      </c>
      <c r="L70" s="74">
        <f t="shared" si="10"/>
        <v>0</v>
      </c>
    </row>
    <row r="71" spans="1:12" ht="27" customHeight="1" x14ac:dyDescent="0.2">
      <c r="A71" s="133" t="s">
        <v>41</v>
      </c>
      <c r="B71" s="62" t="s">
        <v>246</v>
      </c>
      <c r="C71" s="34" t="str">
        <f>VLOOKUP(A71,'Daten alle Lose'!$A$10:$H$196,5,FALSE)</f>
        <v>U</v>
      </c>
      <c r="D71" s="34">
        <f>VLOOKUP(A71,'Daten alle Lose'!$A$10:$I$196,HLOOKUP($F$6,'Daten alle Lose'!$A$10:$I$12,3,FALSE),FALSE)</f>
        <v>5</v>
      </c>
      <c r="E71" s="34" t="str">
        <f>VLOOKUP(A71,'Daten alle Lose'!$A$10:$H$196,4,FALSE)</f>
        <v>Stück</v>
      </c>
      <c r="F71" s="63">
        <f>VLOOKUP(A71,'Daten alle Lose'!$A$10:$H$196,3,FALSE)</f>
        <v>1</v>
      </c>
      <c r="G71" s="109"/>
      <c r="H71" s="72"/>
      <c r="I71" s="277"/>
      <c r="J71" s="277"/>
      <c r="K71" s="120">
        <f t="shared" si="9"/>
        <v>0</v>
      </c>
      <c r="L71" s="74">
        <f t="shared" si="10"/>
        <v>0</v>
      </c>
    </row>
    <row r="72" spans="1:12" ht="27" customHeight="1" x14ac:dyDescent="0.2">
      <c r="A72" s="133" t="s">
        <v>42</v>
      </c>
      <c r="B72" s="129" t="s">
        <v>516</v>
      </c>
      <c r="C72" s="34" t="str">
        <f>VLOOKUP(A72,'Daten alle Lose'!$A$10:$H$196,5,FALSE)</f>
        <v>NU</v>
      </c>
      <c r="D72" s="34">
        <f>VLOOKUP(A72,'Daten alle Lose'!$A$10:$I$196,HLOOKUP($F$6,'Daten alle Lose'!$A$10:$I$12,3,FALSE),FALSE)</f>
        <v>1</v>
      </c>
      <c r="E72" s="34" t="str">
        <f>VLOOKUP(A72,'Daten alle Lose'!$A$10:$H$196,4,FALSE)</f>
        <v>Stück</v>
      </c>
      <c r="F72" s="63">
        <f>VLOOKUP(A72,'Daten alle Lose'!$A$10:$H$196,3,FALSE)</f>
        <v>1</v>
      </c>
      <c r="G72" s="109"/>
      <c r="H72" s="72"/>
      <c r="I72" s="277"/>
      <c r="J72" s="277"/>
      <c r="K72" s="120">
        <f t="shared" si="9"/>
        <v>0</v>
      </c>
      <c r="L72" s="74">
        <f t="shared" si="10"/>
        <v>0</v>
      </c>
    </row>
    <row r="73" spans="1:12" ht="27" customHeight="1" x14ac:dyDescent="0.2">
      <c r="A73" s="133" t="s">
        <v>43</v>
      </c>
      <c r="B73" s="129" t="s">
        <v>517</v>
      </c>
      <c r="C73" s="34" t="str">
        <f>VLOOKUP(A73,'Daten alle Lose'!$A$10:$H$196,5,FALSE)</f>
        <v>NU</v>
      </c>
      <c r="D73" s="34">
        <f>VLOOKUP(A73,'Daten alle Lose'!$A$10:$I$196,HLOOKUP($F$6,'Daten alle Lose'!$A$10:$I$12,3,FALSE),FALSE)</f>
        <v>1</v>
      </c>
      <c r="E73" s="34" t="str">
        <f>VLOOKUP(A73,'Daten alle Lose'!$A$10:$H$196,4,FALSE)</f>
        <v>Stück</v>
      </c>
      <c r="F73" s="63">
        <f>VLOOKUP(A73,'Daten alle Lose'!$A$10:$H$196,3,FALSE)</f>
        <v>1</v>
      </c>
      <c r="G73" s="109"/>
      <c r="H73" s="72"/>
      <c r="I73" s="277"/>
      <c r="J73" s="277"/>
      <c r="K73" s="120">
        <f t="shared" si="9"/>
        <v>0</v>
      </c>
      <c r="L73" s="74">
        <f t="shared" si="10"/>
        <v>0</v>
      </c>
    </row>
    <row r="74" spans="1:12" ht="27" customHeight="1" x14ac:dyDescent="0.2">
      <c r="A74" s="133" t="s">
        <v>44</v>
      </c>
      <c r="B74" s="62" t="s">
        <v>424</v>
      </c>
      <c r="C74" s="34" t="str">
        <f>VLOOKUP(A74,'Daten alle Lose'!$A$10:$H$196,5,FALSE)</f>
        <v>NU</v>
      </c>
      <c r="D74" s="34">
        <f>VLOOKUP(A74,'Daten alle Lose'!$A$10:$I$196,HLOOKUP($F$6,'Daten alle Lose'!$A$10:$I$12,3,FALSE),FALSE)</f>
        <v>1</v>
      </c>
      <c r="E74" s="34" t="str">
        <f>VLOOKUP(A74,'Daten alle Lose'!$A$10:$H$196,4,FALSE)</f>
        <v>Stück</v>
      </c>
      <c r="F74" s="63">
        <f>VLOOKUP(A74,'Daten alle Lose'!$A$10:$H$196,3,FALSE)</f>
        <v>1</v>
      </c>
      <c r="G74" s="109"/>
      <c r="H74" s="72"/>
      <c r="I74" s="277"/>
      <c r="J74" s="277"/>
      <c r="K74" s="120">
        <f t="shared" si="9"/>
        <v>0</v>
      </c>
      <c r="L74" s="74">
        <f t="shared" si="10"/>
        <v>0</v>
      </c>
    </row>
    <row r="75" spans="1:12" ht="27" customHeight="1" x14ac:dyDescent="0.2">
      <c r="A75" s="133" t="s">
        <v>45</v>
      </c>
      <c r="B75" s="62" t="s">
        <v>62</v>
      </c>
      <c r="C75" s="34" t="str">
        <f>VLOOKUP(A75,'Daten alle Lose'!$A$10:$H$196,5,FALSE)</f>
        <v>U</v>
      </c>
      <c r="D75" s="34">
        <f>VLOOKUP(A75,'Daten alle Lose'!$A$10:$I$196,HLOOKUP($F$6,'Daten alle Lose'!$A$10:$I$12,3,FALSE),FALSE)</f>
        <v>5</v>
      </c>
      <c r="E75" s="34" t="str">
        <f>VLOOKUP(A75,'Daten alle Lose'!$A$10:$H$196,4,FALSE)</f>
        <v>Stück</v>
      </c>
      <c r="F75" s="63">
        <f>VLOOKUP(A75,'Daten alle Lose'!$A$10:$H$196,3,FALSE)</f>
        <v>1</v>
      </c>
      <c r="G75" s="109"/>
      <c r="H75" s="72"/>
      <c r="I75" s="277"/>
      <c r="J75" s="277"/>
      <c r="K75" s="120">
        <f t="shared" si="9"/>
        <v>0</v>
      </c>
      <c r="L75" s="74">
        <f t="shared" si="10"/>
        <v>0</v>
      </c>
    </row>
    <row r="76" spans="1:12" ht="27" customHeight="1" x14ac:dyDescent="0.2">
      <c r="A76" s="133" t="s">
        <v>46</v>
      </c>
      <c r="B76" s="62" t="s">
        <v>63</v>
      </c>
      <c r="C76" s="34" t="str">
        <f>VLOOKUP(A76,'Daten alle Lose'!$A$10:$H$196,5,FALSE)</f>
        <v>U</v>
      </c>
      <c r="D76" s="34">
        <f>VLOOKUP(A76,'Daten alle Lose'!$A$10:$I$196,HLOOKUP($F$6,'Daten alle Lose'!$A$10:$I$12,3,FALSE),FALSE)</f>
        <v>1</v>
      </c>
      <c r="E76" s="34" t="str">
        <f>VLOOKUP(A76,'Daten alle Lose'!$A$10:$H$196,4,FALSE)</f>
        <v>Stück</v>
      </c>
      <c r="F76" s="63">
        <f>VLOOKUP(A76,'Daten alle Lose'!$A$10:$H$196,3,FALSE)</f>
        <v>1</v>
      </c>
      <c r="G76" s="109"/>
      <c r="H76" s="72"/>
      <c r="I76" s="277"/>
      <c r="J76" s="277"/>
      <c r="K76" s="120">
        <f t="shared" si="9"/>
        <v>0</v>
      </c>
      <c r="L76" s="74">
        <f t="shared" si="10"/>
        <v>0</v>
      </c>
    </row>
    <row r="77" spans="1:12" ht="27" customHeight="1" x14ac:dyDescent="0.2">
      <c r="A77" s="133" t="s">
        <v>47</v>
      </c>
      <c r="B77" s="62" t="s">
        <v>64</v>
      </c>
      <c r="C77" s="34" t="str">
        <f>VLOOKUP(A77,'Daten alle Lose'!$A$10:$H$196,5,FALSE)</f>
        <v>U</v>
      </c>
      <c r="D77" s="34">
        <f>VLOOKUP(A77,'Daten alle Lose'!$A$10:$I$196,HLOOKUP($F$6,'Daten alle Lose'!$A$10:$I$12,3,FALSE),FALSE)</f>
        <v>1</v>
      </c>
      <c r="E77" s="34" t="str">
        <f>VLOOKUP(A77,'Daten alle Lose'!$A$10:$H$196,4,FALSE)</f>
        <v>Stück</v>
      </c>
      <c r="F77" s="63">
        <f>VLOOKUP(A77,'Daten alle Lose'!$A$10:$H$196,3,FALSE)</f>
        <v>1</v>
      </c>
      <c r="G77" s="109"/>
      <c r="H77" s="72"/>
      <c r="I77" s="277"/>
      <c r="J77" s="277"/>
      <c r="K77" s="120">
        <f t="shared" si="9"/>
        <v>0</v>
      </c>
      <c r="L77" s="74">
        <f t="shared" si="10"/>
        <v>0</v>
      </c>
    </row>
    <row r="78" spans="1:12" ht="27" customHeight="1" x14ac:dyDescent="0.2">
      <c r="A78" s="133" t="s">
        <v>48</v>
      </c>
      <c r="B78" s="62" t="s">
        <v>490</v>
      </c>
      <c r="C78" s="34" t="str">
        <f>VLOOKUP(A78,'Daten alle Lose'!$A$10:$H$196,5,FALSE)</f>
        <v>U</v>
      </c>
      <c r="D78" s="34">
        <f>VLOOKUP(A78,'Daten alle Lose'!$A$10:$I$196,HLOOKUP($F$6,'Daten alle Lose'!$A$10:$I$12,3,FALSE),FALSE)</f>
        <v>5</v>
      </c>
      <c r="E78" s="34" t="str">
        <f>VLOOKUP(A78,'Daten alle Lose'!$A$10:$H$196,4,FALSE)</f>
        <v>Stück</v>
      </c>
      <c r="F78" s="63">
        <f>VLOOKUP(A78,'Daten alle Lose'!$A$10:$H$196,3,FALSE)</f>
        <v>1</v>
      </c>
      <c r="G78" s="109"/>
      <c r="H78" s="72"/>
      <c r="I78" s="277"/>
      <c r="J78" s="277"/>
      <c r="K78" s="120">
        <f t="shared" si="9"/>
        <v>0</v>
      </c>
      <c r="L78" s="74">
        <f t="shared" si="10"/>
        <v>0</v>
      </c>
    </row>
    <row r="79" spans="1:12" ht="27" customHeight="1" x14ac:dyDescent="0.2">
      <c r="A79" s="133" t="s">
        <v>236</v>
      </c>
      <c r="B79" s="62" t="s">
        <v>491</v>
      </c>
      <c r="C79" s="34" t="str">
        <f>VLOOKUP(A79,'Daten alle Lose'!$A$10:$H$196,5,FALSE)</f>
        <v>U</v>
      </c>
      <c r="D79" s="34">
        <f>VLOOKUP(A79,'Daten alle Lose'!$A$10:$I$196,HLOOKUP($F$6,'Daten alle Lose'!$A$10:$I$12,3,FALSE),FALSE)</f>
        <v>5</v>
      </c>
      <c r="E79" s="34" t="str">
        <f>VLOOKUP(A79,'Daten alle Lose'!$A$10:$H$196,4,FALSE)</f>
        <v>Stück</v>
      </c>
      <c r="F79" s="63">
        <f>VLOOKUP(A79,'Daten alle Lose'!$A$10:$H$196,3,FALSE)</f>
        <v>1</v>
      </c>
      <c r="G79" s="109"/>
      <c r="H79" s="72"/>
      <c r="I79" s="277"/>
      <c r="J79" s="277"/>
      <c r="K79" s="120">
        <f t="shared" si="9"/>
        <v>0</v>
      </c>
      <c r="L79" s="74">
        <f t="shared" si="10"/>
        <v>0</v>
      </c>
    </row>
    <row r="80" spans="1:12" ht="27" customHeight="1" x14ac:dyDescent="0.2">
      <c r="A80" s="133" t="s">
        <v>248</v>
      </c>
      <c r="B80" s="62" t="s">
        <v>492</v>
      </c>
      <c r="C80" s="34" t="str">
        <f>VLOOKUP(A80,'Daten alle Lose'!$A$10:$H$196,5,FALSE)</f>
        <v>U</v>
      </c>
      <c r="D80" s="34">
        <f>VLOOKUP(A80,'Daten alle Lose'!$A$10:$I$196,HLOOKUP($F$6,'Daten alle Lose'!$A$10:$I$12,3,FALSE),FALSE)</f>
        <v>1</v>
      </c>
      <c r="E80" s="34" t="str">
        <f>VLOOKUP(A80,'Daten alle Lose'!$A$10:$H$196,4,FALSE)</f>
        <v>Stück</v>
      </c>
      <c r="F80" s="63">
        <f>VLOOKUP(A80,'Daten alle Lose'!$A$10:$H$196,3,FALSE)</f>
        <v>1</v>
      </c>
      <c r="G80" s="110"/>
      <c r="H80" s="73"/>
      <c r="I80" s="277"/>
      <c r="J80" s="277"/>
      <c r="K80" s="120">
        <f t="shared" si="9"/>
        <v>0</v>
      </c>
      <c r="L80" s="74">
        <f t="shared" si="10"/>
        <v>0</v>
      </c>
    </row>
    <row r="81" spans="1:12" ht="27" customHeight="1" x14ac:dyDescent="0.2">
      <c r="A81" s="134"/>
      <c r="B81" s="65"/>
      <c r="C81" s="70"/>
      <c r="D81" s="70"/>
      <c r="E81" s="70"/>
      <c r="F81" s="70"/>
      <c r="G81" s="70"/>
      <c r="H81" s="70"/>
      <c r="I81" s="67"/>
      <c r="J81" s="67"/>
      <c r="K81" s="67" t="s">
        <v>504</v>
      </c>
      <c r="L81" s="69">
        <f>SUM(L67:L80)</f>
        <v>0</v>
      </c>
    </row>
    <row r="82" spans="1:12" ht="18" customHeight="1" x14ac:dyDescent="0.2">
      <c r="A82" s="135"/>
      <c r="B82" s="127"/>
      <c r="C82" s="127"/>
      <c r="D82" s="127"/>
      <c r="E82" s="127"/>
      <c r="F82" s="127"/>
      <c r="G82" s="127"/>
      <c r="H82" s="127"/>
      <c r="I82" s="127"/>
      <c r="J82" s="127"/>
      <c r="K82" s="127"/>
      <c r="L82" s="128"/>
    </row>
    <row r="83" spans="1:12" ht="27" customHeight="1" x14ac:dyDescent="0.2">
      <c r="A83" s="134" t="s">
        <v>49</v>
      </c>
      <c r="B83" s="58" t="s">
        <v>65</v>
      </c>
      <c r="C83" s="59"/>
      <c r="D83" s="59"/>
      <c r="E83" s="59"/>
      <c r="F83" s="59"/>
      <c r="G83" s="59"/>
      <c r="H83" s="59"/>
      <c r="I83" s="59"/>
      <c r="J83" s="59"/>
      <c r="K83" s="59"/>
      <c r="L83" s="60"/>
    </row>
    <row r="84" spans="1:12" ht="27" customHeight="1" x14ac:dyDescent="0.2">
      <c r="A84" s="133" t="s">
        <v>50</v>
      </c>
      <c r="B84" s="62" t="s">
        <v>428</v>
      </c>
      <c r="C84" s="34" t="str">
        <f>VLOOKUP(A84,'Daten alle Lose'!$A$10:$H$196,5,FALSE)</f>
        <v>U</v>
      </c>
      <c r="D84" s="34">
        <f>VLOOKUP(A84,'Daten alle Lose'!$A$10:$I$196,HLOOKUP($F$6,'Daten alle Lose'!$A$10:$I$12,3,FALSE),FALSE)</f>
        <v>28000</v>
      </c>
      <c r="E84" s="34" t="str">
        <f>VLOOKUP(A84,'Daten alle Lose'!$A$10:$H$196,4,FALSE)</f>
        <v>m²</v>
      </c>
      <c r="F84" s="63">
        <f>VLOOKUP(A84,'Daten alle Lose'!$A$10:$H$196,3,FALSE)</f>
        <v>1</v>
      </c>
      <c r="G84" s="275"/>
      <c r="H84" s="278"/>
      <c r="I84" s="119" t="e">
        <f>ROUND(VLOOKUP(H84,'Übersicht Stundensätze'!$A$7:$E$12,5,0)/G84,4)</f>
        <v>#N/A</v>
      </c>
      <c r="J84" s="277"/>
      <c r="K84" s="120" t="e">
        <f t="shared" ref="K84:K87" si="11">ROUND(I84+J84,4)</f>
        <v>#N/A</v>
      </c>
      <c r="L84" s="74" t="e">
        <f t="shared" ref="L84:L87" si="12">K84*D84*F84</f>
        <v>#N/A</v>
      </c>
    </row>
    <row r="85" spans="1:12" ht="27" customHeight="1" x14ac:dyDescent="0.2">
      <c r="A85" s="133" t="s">
        <v>51</v>
      </c>
      <c r="B85" s="62" t="s">
        <v>429</v>
      </c>
      <c r="C85" s="34" t="str">
        <f>VLOOKUP(A85,'Daten alle Lose'!$A$10:$H$196,5,FALSE)</f>
        <v>U</v>
      </c>
      <c r="D85" s="34">
        <f>VLOOKUP(A85,'Daten alle Lose'!$A$10:$I$196,HLOOKUP($F$6,'Daten alle Lose'!$A$10:$I$12,3,FALSE),FALSE)</f>
        <v>68000</v>
      </c>
      <c r="E85" s="34" t="str">
        <f>VLOOKUP(A85,'Daten alle Lose'!$A$10:$H$196,4,FALSE)</f>
        <v>m²</v>
      </c>
      <c r="F85" s="63">
        <f>VLOOKUP(A85,'Daten alle Lose'!$A$10:$H$196,3,FALSE)</f>
        <v>1</v>
      </c>
      <c r="G85" s="275"/>
      <c r="H85" s="278"/>
      <c r="I85" s="119" t="e">
        <f>ROUND(VLOOKUP(H85,'Übersicht Stundensätze'!$A$7:$E$12,5,0)/G85,4)</f>
        <v>#N/A</v>
      </c>
      <c r="J85" s="277"/>
      <c r="K85" s="120" t="e">
        <f t="shared" si="11"/>
        <v>#N/A</v>
      </c>
      <c r="L85" s="74" t="e">
        <f t="shared" si="12"/>
        <v>#N/A</v>
      </c>
    </row>
    <row r="86" spans="1:12" ht="27" customHeight="1" x14ac:dyDescent="0.2">
      <c r="A86" s="133" t="s">
        <v>52</v>
      </c>
      <c r="B86" s="62" t="s">
        <v>430</v>
      </c>
      <c r="C86" s="34" t="str">
        <f>VLOOKUP(A86,'Daten alle Lose'!$A$10:$H$196,5,FALSE)</f>
        <v>U</v>
      </c>
      <c r="D86" s="34">
        <f>VLOOKUP(A86,'Daten alle Lose'!$A$10:$I$196,HLOOKUP($F$6,'Daten alle Lose'!$A$10:$I$12,3,FALSE),FALSE)</f>
        <v>28000</v>
      </c>
      <c r="E86" s="34" t="str">
        <f>VLOOKUP(A86,'Daten alle Lose'!$A$10:$H$196,4,FALSE)</f>
        <v>m²</v>
      </c>
      <c r="F86" s="63">
        <f>VLOOKUP(A86,'Daten alle Lose'!$A$10:$H$196,3,FALSE)</f>
        <v>1</v>
      </c>
      <c r="G86" s="275"/>
      <c r="H86" s="278"/>
      <c r="I86" s="119" t="e">
        <f>ROUND(VLOOKUP(H86,'Übersicht Stundensätze'!$A$7:$E$12,5,0)/G86,4)</f>
        <v>#N/A</v>
      </c>
      <c r="J86" s="277"/>
      <c r="K86" s="120" t="e">
        <f t="shared" si="11"/>
        <v>#N/A</v>
      </c>
      <c r="L86" s="74" t="e">
        <f t="shared" si="12"/>
        <v>#N/A</v>
      </c>
    </row>
    <row r="87" spans="1:12" ht="27" customHeight="1" x14ac:dyDescent="0.2">
      <c r="A87" s="133" t="s">
        <v>53</v>
      </c>
      <c r="B87" s="62" t="s">
        <v>431</v>
      </c>
      <c r="C87" s="34" t="str">
        <f>VLOOKUP(A87,'Daten alle Lose'!$A$10:$H$196,5,FALSE)</f>
        <v>U</v>
      </c>
      <c r="D87" s="34">
        <f>VLOOKUP(A87,'Daten alle Lose'!$A$10:$I$196,HLOOKUP($F$6,'Daten alle Lose'!$A$10:$I$12,3,FALSE),FALSE)</f>
        <v>68000</v>
      </c>
      <c r="E87" s="34" t="str">
        <f>VLOOKUP(A87,'Daten alle Lose'!$A$10:$H$196,4,FALSE)</f>
        <v>m²</v>
      </c>
      <c r="F87" s="63">
        <f>VLOOKUP(A87,'Daten alle Lose'!$A$10:$H$196,3,FALSE)</f>
        <v>1</v>
      </c>
      <c r="G87" s="275"/>
      <c r="H87" s="278"/>
      <c r="I87" s="119" t="e">
        <f>ROUND(VLOOKUP(H87,'Übersicht Stundensätze'!$A$7:$E$12,5,0)/G87,4)</f>
        <v>#N/A</v>
      </c>
      <c r="J87" s="277"/>
      <c r="K87" s="120" t="e">
        <f t="shared" si="11"/>
        <v>#N/A</v>
      </c>
      <c r="L87" s="74" t="e">
        <f t="shared" si="12"/>
        <v>#N/A</v>
      </c>
    </row>
    <row r="88" spans="1:12" ht="27" customHeight="1" x14ac:dyDescent="0.2">
      <c r="A88" s="134"/>
      <c r="B88" s="65"/>
      <c r="C88" s="70"/>
      <c r="D88" s="70"/>
      <c r="E88" s="70"/>
      <c r="F88" s="70"/>
      <c r="G88" s="70"/>
      <c r="H88" s="70"/>
      <c r="I88" s="67"/>
      <c r="J88" s="67"/>
      <c r="K88" s="124" t="s">
        <v>504</v>
      </c>
      <c r="L88" s="69" t="e">
        <f>SUM(L84:L87)</f>
        <v>#N/A</v>
      </c>
    </row>
    <row r="89" spans="1:12" ht="18" customHeight="1" x14ac:dyDescent="0.2">
      <c r="A89" s="135"/>
      <c r="B89" s="127"/>
      <c r="C89" s="127"/>
      <c r="D89" s="127"/>
      <c r="E89" s="127"/>
      <c r="F89" s="127"/>
      <c r="G89" s="127"/>
      <c r="H89" s="127"/>
      <c r="I89" s="127"/>
      <c r="J89" s="127"/>
      <c r="K89" s="127"/>
      <c r="L89" s="128"/>
    </row>
    <row r="90" spans="1:12" ht="27" customHeight="1" x14ac:dyDescent="0.2">
      <c r="A90" s="134" t="s">
        <v>66</v>
      </c>
      <c r="B90" s="58" t="s">
        <v>372</v>
      </c>
      <c r="C90" s="59"/>
      <c r="D90" s="59"/>
      <c r="E90" s="59"/>
      <c r="F90" s="59"/>
      <c r="G90" s="59"/>
      <c r="H90" s="59"/>
      <c r="I90" s="59"/>
      <c r="J90" s="59"/>
      <c r="K90" s="59"/>
      <c r="L90" s="60"/>
    </row>
    <row r="91" spans="1:12" ht="27" customHeight="1" x14ac:dyDescent="0.2">
      <c r="A91" s="133" t="s">
        <v>67</v>
      </c>
      <c r="B91" s="62" t="s">
        <v>72</v>
      </c>
      <c r="C91" s="34" t="str">
        <f>VLOOKUP(A91,'Daten alle Lose'!$A$10:$H$196,5,FALSE)</f>
        <v>U</v>
      </c>
      <c r="D91" s="34">
        <f>VLOOKUP(A91,'Daten alle Lose'!$A$10:$I$196,HLOOKUP($F$6,'Daten alle Lose'!$A$10:$I$12,3,FALSE),FALSE)</f>
        <v>1300</v>
      </c>
      <c r="E91" s="34" t="str">
        <f>VLOOKUP(A91,'Daten alle Lose'!$A$10:$H$196,4,FALSE)</f>
        <v>m²</v>
      </c>
      <c r="F91" s="63">
        <f>VLOOKUP(A91,'Daten alle Lose'!$A$10:$H$196,3,FALSE)</f>
        <v>18</v>
      </c>
      <c r="G91" s="275"/>
      <c r="H91" s="278"/>
      <c r="I91" s="119" t="e">
        <f>ROUND(VLOOKUP(H91,'Übersicht Stundensätze'!$A$7:$E$12,5,0)/G91,4)</f>
        <v>#N/A</v>
      </c>
      <c r="J91" s="277"/>
      <c r="K91" s="120" t="e">
        <f t="shared" ref="K91:K97" si="13">ROUND(I91+J91,4)</f>
        <v>#N/A</v>
      </c>
      <c r="L91" s="74" t="e">
        <f t="shared" ref="L91:L92" si="14">K91*D91*F91</f>
        <v>#N/A</v>
      </c>
    </row>
    <row r="92" spans="1:12" ht="27" customHeight="1" x14ac:dyDescent="0.2">
      <c r="A92" s="133" t="s">
        <v>68</v>
      </c>
      <c r="B92" s="62" t="s">
        <v>73</v>
      </c>
      <c r="C92" s="34" t="str">
        <f>VLOOKUP(A92,'Daten alle Lose'!$A$10:$H$196,5,FALSE)</f>
        <v>U</v>
      </c>
      <c r="D92" s="34">
        <f>VLOOKUP(A92,'Daten alle Lose'!$A$10:$I$196,HLOOKUP($F$6,'Daten alle Lose'!$A$10:$I$12,3,FALSE),FALSE)</f>
        <v>10</v>
      </c>
      <c r="E92" s="34" t="str">
        <f>VLOOKUP(A92,'Daten alle Lose'!$A$10:$H$196,4,FALSE)</f>
        <v>m³</v>
      </c>
      <c r="F92" s="63">
        <f>VLOOKUP(A92,'Daten alle Lose'!$A$10:$H$196,3,FALSE)</f>
        <v>1</v>
      </c>
      <c r="G92" s="108"/>
      <c r="H92" s="71"/>
      <c r="I92" s="277"/>
      <c r="J92" s="277"/>
      <c r="K92" s="120">
        <f t="shared" si="13"/>
        <v>0</v>
      </c>
      <c r="L92" s="74">
        <f t="shared" si="14"/>
        <v>0</v>
      </c>
    </row>
    <row r="93" spans="1:12" ht="27" customHeight="1" x14ac:dyDescent="0.2">
      <c r="A93" s="133" t="s">
        <v>69</v>
      </c>
      <c r="B93" s="62" t="s">
        <v>74</v>
      </c>
      <c r="C93" s="34" t="str">
        <f>VLOOKUP(A93,'Daten alle Lose'!$A$10:$H$196,5,FALSE)</f>
        <v>U</v>
      </c>
      <c r="D93" s="34">
        <f>VLOOKUP(A93,'Daten alle Lose'!$A$10:$I$196,HLOOKUP($F$6,'Daten alle Lose'!$A$10:$I$12,3,FALSE),FALSE)</f>
        <v>10</v>
      </c>
      <c r="E93" s="34" t="str">
        <f>VLOOKUP(A93,'Daten alle Lose'!$A$10:$H$196,4,FALSE)</f>
        <v>m³</v>
      </c>
      <c r="F93" s="63">
        <f>VLOOKUP(A93,'Daten alle Lose'!$A$10:$H$196,3,FALSE)</f>
        <v>1</v>
      </c>
      <c r="G93" s="109"/>
      <c r="H93" s="72"/>
      <c r="I93" s="277"/>
      <c r="J93" s="277"/>
      <c r="K93" s="120">
        <f t="shared" si="13"/>
        <v>0</v>
      </c>
      <c r="L93" s="74">
        <f t="shared" ref="L93:L97" si="15">K93*D93*F93</f>
        <v>0</v>
      </c>
    </row>
    <row r="94" spans="1:12" ht="27" customHeight="1" x14ac:dyDescent="0.2">
      <c r="A94" s="133" t="s">
        <v>271</v>
      </c>
      <c r="B94" s="62" t="s">
        <v>493</v>
      </c>
      <c r="C94" s="34" t="str">
        <f>VLOOKUP(A94,'Daten alle Lose'!$A$10:$H$196,5,FALSE)</f>
        <v>U</v>
      </c>
      <c r="D94" s="34">
        <f>VLOOKUP(A94,'Daten alle Lose'!$A$10:$I$196,HLOOKUP($F$6,'Daten alle Lose'!$A$10:$I$12,3,FALSE),FALSE)</f>
        <v>10</v>
      </c>
      <c r="E94" s="34" t="str">
        <f>VLOOKUP(A94,'Daten alle Lose'!$A$10:$H$196,4,FALSE)</f>
        <v>m³</v>
      </c>
      <c r="F94" s="63">
        <f>VLOOKUP(A94,'Daten alle Lose'!$A$10:$H$196,3,FALSE)</f>
        <v>1</v>
      </c>
      <c r="G94" s="109"/>
      <c r="H94" s="72"/>
      <c r="I94" s="277"/>
      <c r="J94" s="277"/>
      <c r="K94" s="120">
        <f t="shared" si="13"/>
        <v>0</v>
      </c>
      <c r="L94" s="74">
        <f t="shared" si="15"/>
        <v>0</v>
      </c>
    </row>
    <row r="95" spans="1:12" ht="27" customHeight="1" x14ac:dyDescent="0.2">
      <c r="A95" s="133" t="s">
        <v>385</v>
      </c>
      <c r="B95" s="62" t="s">
        <v>388</v>
      </c>
      <c r="C95" s="34" t="str">
        <f>VLOOKUP(A95,'Daten alle Lose'!$A$10:$H$196,5,FALSE)</f>
        <v>NU</v>
      </c>
      <c r="D95" s="34">
        <f>VLOOKUP(A95,'Daten alle Lose'!$A$10:$I$196,HLOOKUP($F$6,'Daten alle Lose'!$A$10:$I$12,3,FALSE),FALSE)</f>
        <v>1</v>
      </c>
      <c r="E95" s="34" t="str">
        <f>VLOOKUP(A95,'Daten alle Lose'!$A$10:$H$196,4,FALSE)</f>
        <v>Stück</v>
      </c>
      <c r="F95" s="63">
        <f>VLOOKUP(A95,'Daten alle Lose'!$A$10:$H$196,3,FALSE)</f>
        <v>1</v>
      </c>
      <c r="G95" s="109"/>
      <c r="H95" s="72"/>
      <c r="I95" s="277"/>
      <c r="J95" s="277"/>
      <c r="K95" s="120">
        <f t="shared" si="13"/>
        <v>0</v>
      </c>
      <c r="L95" s="74">
        <f t="shared" si="15"/>
        <v>0</v>
      </c>
    </row>
    <row r="96" spans="1:12" ht="27" customHeight="1" x14ac:dyDescent="0.2">
      <c r="A96" s="133" t="s">
        <v>386</v>
      </c>
      <c r="B96" s="62" t="s">
        <v>389</v>
      </c>
      <c r="C96" s="34" t="str">
        <f>VLOOKUP(A96,'Daten alle Lose'!$A$10:$H$196,5,FALSE)</f>
        <v>NU</v>
      </c>
      <c r="D96" s="34">
        <f>VLOOKUP(A96,'Daten alle Lose'!$A$10:$I$196,HLOOKUP($F$6,'Daten alle Lose'!$A$10:$I$12,3,FALSE),FALSE)</f>
        <v>1</v>
      </c>
      <c r="E96" s="34" t="str">
        <f>VLOOKUP(A96,'Daten alle Lose'!$A$10:$H$196,4,FALSE)</f>
        <v>Stück</v>
      </c>
      <c r="F96" s="63">
        <f>VLOOKUP(A96,'Daten alle Lose'!$A$10:$H$196,3,FALSE)</f>
        <v>1</v>
      </c>
      <c r="G96" s="109"/>
      <c r="H96" s="72"/>
      <c r="I96" s="277"/>
      <c r="J96" s="277"/>
      <c r="K96" s="120">
        <f t="shared" si="13"/>
        <v>0</v>
      </c>
      <c r="L96" s="74">
        <f t="shared" si="15"/>
        <v>0</v>
      </c>
    </row>
    <row r="97" spans="1:12" ht="27" customHeight="1" x14ac:dyDescent="0.2">
      <c r="A97" s="133" t="s">
        <v>387</v>
      </c>
      <c r="B97" s="62" t="s">
        <v>390</v>
      </c>
      <c r="C97" s="34" t="str">
        <f>VLOOKUP(A97,'Daten alle Lose'!$A$10:$H$196,5,FALSE)</f>
        <v>NU</v>
      </c>
      <c r="D97" s="34">
        <f>VLOOKUP(A97,'Daten alle Lose'!$A$10:$I$196,HLOOKUP($F$6,'Daten alle Lose'!$A$10:$I$12,3,FALSE),FALSE)</f>
        <v>1</v>
      </c>
      <c r="E97" s="34" t="str">
        <f>VLOOKUP(A97,'Daten alle Lose'!$A$10:$H$196,4,FALSE)</f>
        <v>Stück</v>
      </c>
      <c r="F97" s="63">
        <f>VLOOKUP(A97,'Daten alle Lose'!$A$10:$H$196,3,FALSE)</f>
        <v>1</v>
      </c>
      <c r="G97" s="110"/>
      <c r="H97" s="73"/>
      <c r="I97" s="277"/>
      <c r="J97" s="277"/>
      <c r="K97" s="120">
        <f t="shared" si="13"/>
        <v>0</v>
      </c>
      <c r="L97" s="74">
        <f t="shared" si="15"/>
        <v>0</v>
      </c>
    </row>
    <row r="98" spans="1:12" ht="27" customHeight="1" x14ac:dyDescent="0.2">
      <c r="A98" s="134"/>
      <c r="B98" s="65"/>
      <c r="C98" s="70"/>
      <c r="D98" s="70"/>
      <c r="E98" s="70"/>
      <c r="F98" s="70"/>
      <c r="G98" s="70"/>
      <c r="H98" s="70"/>
      <c r="I98" s="67"/>
      <c r="J98" s="67"/>
      <c r="K98" s="124" t="s">
        <v>504</v>
      </c>
      <c r="L98" s="69" t="e">
        <f>SUM(L91:L97)</f>
        <v>#N/A</v>
      </c>
    </row>
    <row r="99" spans="1:12" ht="18" customHeight="1" x14ac:dyDescent="0.2">
      <c r="A99" s="135"/>
      <c r="B99" s="127"/>
      <c r="C99" s="127"/>
      <c r="D99" s="127"/>
      <c r="E99" s="127"/>
      <c r="F99" s="127"/>
      <c r="G99" s="127"/>
      <c r="H99" s="127"/>
      <c r="I99" s="127"/>
      <c r="J99" s="127"/>
      <c r="K99" s="127"/>
      <c r="L99" s="128"/>
    </row>
    <row r="100" spans="1:12" ht="27" customHeight="1" x14ac:dyDescent="0.2">
      <c r="A100" s="134" t="s">
        <v>70</v>
      </c>
      <c r="B100" s="58" t="s">
        <v>71</v>
      </c>
      <c r="C100" s="59"/>
      <c r="D100" s="59"/>
      <c r="E100" s="59"/>
      <c r="F100" s="59"/>
      <c r="G100" s="59"/>
      <c r="H100" s="59"/>
      <c r="I100" s="59"/>
      <c r="J100" s="59"/>
      <c r="K100" s="59"/>
      <c r="L100" s="60"/>
    </row>
    <row r="101" spans="1:12" ht="27" customHeight="1" x14ac:dyDescent="0.2">
      <c r="A101" s="133" t="s">
        <v>75</v>
      </c>
      <c r="B101" s="62" t="s">
        <v>79</v>
      </c>
      <c r="C101" s="34" t="str">
        <f>VLOOKUP(A101,'Daten alle Lose'!$A$10:$H$196,5,FALSE)</f>
        <v>U</v>
      </c>
      <c r="D101" s="34">
        <f>VLOOKUP(A101,'Daten alle Lose'!$A$10:$I$196,HLOOKUP($F$6,'Daten alle Lose'!$A$10:$I$12,3,FALSE),FALSE)</f>
        <v>11</v>
      </c>
      <c r="E101" s="34" t="str">
        <f>VLOOKUP(A101,'Daten alle Lose'!$A$10:$H$196,4,FALSE)</f>
        <v>Stück</v>
      </c>
      <c r="F101" s="63">
        <f>VLOOKUP(A101,'Daten alle Lose'!$A$10:$H$196,3,FALSE)</f>
        <v>18</v>
      </c>
      <c r="G101" s="275"/>
      <c r="H101" s="278"/>
      <c r="I101" s="119" t="e">
        <f>ROUND(VLOOKUP(H101,'Übersicht Stundensätze'!$A$7:$E$12,5,0)/G101,4)</f>
        <v>#N/A</v>
      </c>
      <c r="J101" s="277"/>
      <c r="K101" s="120" t="e">
        <f t="shared" ref="K101:K104" si="16">ROUND(I101+J101,4)</f>
        <v>#N/A</v>
      </c>
      <c r="L101" s="74" t="e">
        <f t="shared" ref="L101:L103" si="17">K101*D101*F101</f>
        <v>#N/A</v>
      </c>
    </row>
    <row r="102" spans="1:12" ht="27" customHeight="1" x14ac:dyDescent="0.2">
      <c r="A102" s="133" t="s">
        <v>76</v>
      </c>
      <c r="B102" s="62" t="s">
        <v>71</v>
      </c>
      <c r="C102" s="34" t="str">
        <f>VLOOKUP(A102,'Daten alle Lose'!$A$10:$H$196,5,FALSE)</f>
        <v>U</v>
      </c>
      <c r="D102" s="34">
        <f>VLOOKUP(A102,'Daten alle Lose'!$A$10:$I$196,HLOOKUP($F$6,'Daten alle Lose'!$A$10:$I$12,3,FALSE),FALSE)</f>
        <v>5</v>
      </c>
      <c r="E102" s="34" t="str">
        <f>VLOOKUP(A102,'Daten alle Lose'!$A$10:$H$196,4,FALSE)</f>
        <v>Stück</v>
      </c>
      <c r="F102" s="63">
        <f>VLOOKUP(A102,'Daten alle Lose'!$A$10:$H$196,3,FALSE)</f>
        <v>18</v>
      </c>
      <c r="G102" s="275"/>
      <c r="H102" s="278"/>
      <c r="I102" s="119" t="e">
        <f>ROUND(VLOOKUP(H102,'Übersicht Stundensätze'!$A$7:$E$12,5,0)/G102,4)</f>
        <v>#N/A</v>
      </c>
      <c r="J102" s="277"/>
      <c r="K102" s="120" t="e">
        <f t="shared" si="16"/>
        <v>#N/A</v>
      </c>
      <c r="L102" s="74" t="e">
        <f t="shared" si="17"/>
        <v>#N/A</v>
      </c>
    </row>
    <row r="103" spans="1:12" ht="27" customHeight="1" x14ac:dyDescent="0.2">
      <c r="A103" s="133" t="s">
        <v>77</v>
      </c>
      <c r="B103" s="62" t="s">
        <v>80</v>
      </c>
      <c r="C103" s="34" t="str">
        <f>VLOOKUP(A103,'Daten alle Lose'!$A$10:$H$196,5,FALSE)</f>
        <v>U</v>
      </c>
      <c r="D103" s="34">
        <f>VLOOKUP(A103,'Daten alle Lose'!$A$10:$I$196,HLOOKUP($F$6,'Daten alle Lose'!$A$10:$I$12,3,FALSE),FALSE)</f>
        <v>8</v>
      </c>
      <c r="E103" s="34" t="str">
        <f>VLOOKUP(A103,'Daten alle Lose'!$A$10:$H$196,4,FALSE)</f>
        <v>Stück</v>
      </c>
      <c r="F103" s="63">
        <f>VLOOKUP(A103,'Daten alle Lose'!$A$10:$H$196,3,FALSE)</f>
        <v>18</v>
      </c>
      <c r="G103" s="275"/>
      <c r="H103" s="278"/>
      <c r="I103" s="119" t="e">
        <f>ROUND(VLOOKUP(H103,'Übersicht Stundensätze'!$A$7:$E$12,5,0)/G103,4)</f>
        <v>#N/A</v>
      </c>
      <c r="J103" s="277"/>
      <c r="K103" s="120" t="e">
        <f t="shared" si="16"/>
        <v>#N/A</v>
      </c>
      <c r="L103" s="74" t="e">
        <f t="shared" si="17"/>
        <v>#N/A</v>
      </c>
    </row>
    <row r="104" spans="1:12" ht="27" customHeight="1" x14ac:dyDescent="0.2">
      <c r="A104" s="133" t="s">
        <v>78</v>
      </c>
      <c r="B104" s="62" t="s">
        <v>364</v>
      </c>
      <c r="C104" s="34" t="str">
        <f>VLOOKUP(A104,'Daten alle Lose'!$A$10:$H$196,5,FALSE)</f>
        <v>NU</v>
      </c>
      <c r="D104" s="34">
        <f>VLOOKUP(A104,'Daten alle Lose'!$A$10:$I$196,HLOOKUP($F$6,'Daten alle Lose'!$A$10:$I$12,3,FALSE),FALSE)</f>
        <v>5</v>
      </c>
      <c r="E104" s="34" t="str">
        <f>VLOOKUP(A104,'Daten alle Lose'!$A$10:$H$196,4,FALSE)</f>
        <v>Stück</v>
      </c>
      <c r="F104" s="63">
        <f>VLOOKUP(A104,'Daten alle Lose'!$A$10:$H$196,3,FALSE)</f>
        <v>1</v>
      </c>
      <c r="G104" s="106"/>
      <c r="H104" s="107"/>
      <c r="I104" s="277"/>
      <c r="J104" s="277"/>
      <c r="K104" s="120">
        <f t="shared" si="16"/>
        <v>0</v>
      </c>
      <c r="L104" s="74">
        <f t="shared" ref="L104" si="18">K104*D104*F104</f>
        <v>0</v>
      </c>
    </row>
    <row r="105" spans="1:12" ht="27" customHeight="1" x14ac:dyDescent="0.2">
      <c r="A105" s="134"/>
      <c r="B105" s="65"/>
      <c r="C105" s="70"/>
      <c r="D105" s="70"/>
      <c r="E105" s="70"/>
      <c r="F105" s="70"/>
      <c r="G105" s="70"/>
      <c r="H105" s="70"/>
      <c r="I105" s="67"/>
      <c r="J105" s="67"/>
      <c r="K105" s="124" t="s">
        <v>504</v>
      </c>
      <c r="L105" s="69" t="e">
        <f>SUM(L101:L104)</f>
        <v>#N/A</v>
      </c>
    </row>
    <row r="106" spans="1:12" ht="18" customHeight="1" x14ac:dyDescent="0.2">
      <c r="A106" s="135"/>
      <c r="B106" s="127"/>
      <c r="C106" s="127"/>
      <c r="D106" s="127"/>
      <c r="E106" s="127"/>
      <c r="F106" s="127"/>
      <c r="G106" s="127"/>
      <c r="H106" s="127"/>
      <c r="I106" s="127"/>
      <c r="J106" s="127"/>
      <c r="K106" s="127"/>
      <c r="L106" s="128"/>
    </row>
    <row r="107" spans="1:12" ht="27" customHeight="1" x14ac:dyDescent="0.2">
      <c r="A107" s="134" t="s">
        <v>81</v>
      </c>
      <c r="B107" s="58" t="s">
        <v>86</v>
      </c>
      <c r="C107" s="59"/>
      <c r="D107" s="59"/>
      <c r="E107" s="59"/>
      <c r="F107" s="59"/>
      <c r="G107" s="59"/>
      <c r="H107" s="59"/>
      <c r="I107" s="59"/>
      <c r="J107" s="59"/>
      <c r="K107" s="59"/>
      <c r="L107" s="60"/>
    </row>
    <row r="108" spans="1:12" ht="27" customHeight="1" x14ac:dyDescent="0.2">
      <c r="A108" s="133" t="s">
        <v>82</v>
      </c>
      <c r="B108" s="62" t="s">
        <v>432</v>
      </c>
      <c r="C108" s="34" t="str">
        <f>VLOOKUP(A108,'Daten alle Lose'!$A$10:$H$196,5,FALSE)</f>
        <v>NU</v>
      </c>
      <c r="D108" s="34">
        <f>VLOOKUP(A108,'Daten alle Lose'!$A$10:$I$196,HLOOKUP($F$6,'Daten alle Lose'!$A$10:$I$12,3,FALSE),FALSE)</f>
        <v>1</v>
      </c>
      <c r="E108" s="34" t="str">
        <f>VLOOKUP(A108,'Daten alle Lose'!$A$10:$H$196,4,FALSE)</f>
        <v>Stück</v>
      </c>
      <c r="F108" s="63">
        <f>VLOOKUP(A108,'Daten alle Lose'!$A$10:$H$196,3,FALSE)</f>
        <v>1</v>
      </c>
      <c r="G108" s="80"/>
      <c r="H108" s="81"/>
      <c r="I108" s="277"/>
      <c r="J108" s="277"/>
      <c r="K108" s="120">
        <f t="shared" ref="K108:K111" si="19">ROUND(I108+J108,4)</f>
        <v>0</v>
      </c>
      <c r="L108" s="74">
        <f t="shared" ref="L108:L111" si="20">K108*D108*F108</f>
        <v>0</v>
      </c>
    </row>
    <row r="109" spans="1:12" ht="27" customHeight="1" x14ac:dyDescent="0.2">
      <c r="A109" s="133" t="s">
        <v>83</v>
      </c>
      <c r="B109" s="62" t="s">
        <v>433</v>
      </c>
      <c r="C109" s="34" t="str">
        <f>VLOOKUP(A109,'Daten alle Lose'!$A$10:$H$196,5,FALSE)</f>
        <v>NU</v>
      </c>
      <c r="D109" s="34">
        <f>VLOOKUP(A109,'Daten alle Lose'!$A$10:$I$196,HLOOKUP($F$6,'Daten alle Lose'!$A$10:$I$12,3,FALSE),FALSE)</f>
        <v>1</v>
      </c>
      <c r="E109" s="34" t="str">
        <f>VLOOKUP(A109,'Daten alle Lose'!$A$10:$H$196,4,FALSE)</f>
        <v>Stück</v>
      </c>
      <c r="F109" s="63">
        <f>VLOOKUP(A109,'Daten alle Lose'!$A$10:$H$196,3,FALSE)</f>
        <v>1</v>
      </c>
      <c r="G109" s="89"/>
      <c r="H109" s="90"/>
      <c r="I109" s="277"/>
      <c r="J109" s="277"/>
      <c r="K109" s="120">
        <f t="shared" si="19"/>
        <v>0</v>
      </c>
      <c r="L109" s="74">
        <f t="shared" si="20"/>
        <v>0</v>
      </c>
    </row>
    <row r="110" spans="1:12" ht="27" customHeight="1" x14ac:dyDescent="0.2">
      <c r="A110" s="133" t="s">
        <v>84</v>
      </c>
      <c r="B110" s="62" t="s">
        <v>87</v>
      </c>
      <c r="C110" s="34" t="str">
        <f>VLOOKUP(A110,'Daten alle Lose'!$A$10:$H$196,5,FALSE)</f>
        <v>NU</v>
      </c>
      <c r="D110" s="34">
        <f>VLOOKUP(A110,'Daten alle Lose'!$A$10:$I$196,HLOOKUP($F$6,'Daten alle Lose'!$A$10:$I$12,3,FALSE),FALSE)</f>
        <v>1</v>
      </c>
      <c r="E110" s="34" t="str">
        <f>VLOOKUP(A110,'Daten alle Lose'!$A$10:$H$196,4,FALSE)</f>
        <v>Stück</v>
      </c>
      <c r="F110" s="63">
        <f>VLOOKUP(A110,'Daten alle Lose'!$A$10:$H$196,3,FALSE)</f>
        <v>1</v>
      </c>
      <c r="G110" s="89"/>
      <c r="H110" s="90"/>
      <c r="I110" s="277"/>
      <c r="J110" s="277"/>
      <c r="K110" s="120">
        <f t="shared" si="19"/>
        <v>0</v>
      </c>
      <c r="L110" s="74">
        <f t="shared" si="20"/>
        <v>0</v>
      </c>
    </row>
    <row r="111" spans="1:12" ht="27" customHeight="1" x14ac:dyDescent="0.2">
      <c r="A111" s="133" t="s">
        <v>85</v>
      </c>
      <c r="B111" s="62" t="s">
        <v>232</v>
      </c>
      <c r="C111" s="34" t="str">
        <f>VLOOKUP(A111,'Daten alle Lose'!$A$10:$H$196,5,FALSE)</f>
        <v>NU</v>
      </c>
      <c r="D111" s="34">
        <f>VLOOKUP(A111,'Daten alle Lose'!$A$10:$I$196,HLOOKUP($F$6,'Daten alle Lose'!$A$10:$I$12,3,FALSE),FALSE)</f>
        <v>1</v>
      </c>
      <c r="E111" s="34" t="str">
        <f>VLOOKUP(A111,'Daten alle Lose'!$A$10:$H$196,4,FALSE)</f>
        <v>Stück</v>
      </c>
      <c r="F111" s="63">
        <f>VLOOKUP(A111,'Daten alle Lose'!$A$10:$H$196,3,FALSE)</f>
        <v>1</v>
      </c>
      <c r="G111" s="82"/>
      <c r="H111" s="83"/>
      <c r="I111" s="277"/>
      <c r="J111" s="277"/>
      <c r="K111" s="120">
        <f t="shared" si="19"/>
        <v>0</v>
      </c>
      <c r="L111" s="74">
        <f t="shared" si="20"/>
        <v>0</v>
      </c>
    </row>
    <row r="112" spans="1:12" ht="27" customHeight="1" x14ac:dyDescent="0.2">
      <c r="A112" s="134"/>
      <c r="B112" s="65"/>
      <c r="C112" s="70"/>
      <c r="D112" s="70"/>
      <c r="E112" s="70"/>
      <c r="F112" s="70"/>
      <c r="G112" s="70"/>
      <c r="H112" s="70"/>
      <c r="I112" s="67"/>
      <c r="J112" s="67"/>
      <c r="K112" s="124" t="s">
        <v>504</v>
      </c>
      <c r="L112" s="69">
        <f>SUM(L108:L111)</f>
        <v>0</v>
      </c>
    </row>
    <row r="113" spans="1:12" ht="18" customHeight="1" x14ac:dyDescent="0.2">
      <c r="A113" s="135"/>
      <c r="B113" s="127"/>
      <c r="C113" s="127"/>
      <c r="D113" s="127"/>
      <c r="E113" s="127"/>
      <c r="F113" s="127"/>
      <c r="G113" s="127"/>
      <c r="H113" s="127"/>
      <c r="I113" s="127"/>
      <c r="J113" s="127"/>
      <c r="K113" s="127"/>
      <c r="L113" s="128"/>
    </row>
    <row r="114" spans="1:12" ht="27" customHeight="1" x14ac:dyDescent="0.2">
      <c r="A114" s="134" t="s">
        <v>88</v>
      </c>
      <c r="B114" s="58" t="s">
        <v>89</v>
      </c>
      <c r="C114" s="59"/>
      <c r="D114" s="59"/>
      <c r="E114" s="59"/>
      <c r="F114" s="59"/>
      <c r="G114" s="59"/>
      <c r="H114" s="59"/>
      <c r="I114" s="59"/>
      <c r="J114" s="59"/>
      <c r="K114" s="59"/>
      <c r="L114" s="60"/>
    </row>
    <row r="115" spans="1:12" ht="27" customHeight="1" x14ac:dyDescent="0.2">
      <c r="A115" s="133" t="s">
        <v>90</v>
      </c>
      <c r="B115" s="62" t="s">
        <v>155</v>
      </c>
      <c r="C115" s="34" t="str">
        <f>VLOOKUP(A115,'Daten alle Lose'!$A$10:$H$196,5,FALSE)</f>
        <v>U</v>
      </c>
      <c r="D115" s="34">
        <f>VLOOKUP(A115,'Daten alle Lose'!$A$10:$I$196,HLOOKUP($F$6,'Daten alle Lose'!$A$10:$I$12,3,FALSE),FALSE)</f>
        <v>10</v>
      </c>
      <c r="E115" s="34" t="str">
        <f>VLOOKUP(A115,'Daten alle Lose'!$A$10:$H$196,4,FALSE)</f>
        <v>Stück</v>
      </c>
      <c r="F115" s="63">
        <f>VLOOKUP(A115,'Daten alle Lose'!$A$10:$H$196,3,FALSE)</f>
        <v>1</v>
      </c>
      <c r="G115" s="80"/>
      <c r="H115" s="81"/>
      <c r="I115" s="277"/>
      <c r="J115" s="277"/>
      <c r="K115" s="120">
        <f t="shared" ref="K115:K178" si="21">ROUND(I115+J115,4)</f>
        <v>0</v>
      </c>
      <c r="L115" s="74">
        <f t="shared" ref="L115:L177" si="22">K115*D115*F115</f>
        <v>0</v>
      </c>
    </row>
    <row r="116" spans="1:12" ht="27" customHeight="1" x14ac:dyDescent="0.2">
      <c r="A116" s="133" t="s">
        <v>91</v>
      </c>
      <c r="B116" s="62" t="s">
        <v>156</v>
      </c>
      <c r="C116" s="34" t="str">
        <f>VLOOKUP(A116,'Daten alle Lose'!$A$10:$H$196,5,FALSE)</f>
        <v>U</v>
      </c>
      <c r="D116" s="34">
        <f>VLOOKUP(A116,'Daten alle Lose'!$A$10:$I$196,HLOOKUP($F$6,'Daten alle Lose'!$A$10:$I$12,3,FALSE),FALSE)</f>
        <v>10</v>
      </c>
      <c r="E116" s="34" t="str">
        <f>VLOOKUP(A116,'Daten alle Lose'!$A$10:$H$196,4,FALSE)</f>
        <v>Stück</v>
      </c>
      <c r="F116" s="63">
        <f>VLOOKUP(A116,'Daten alle Lose'!$A$10:$H$196,3,FALSE)</f>
        <v>1</v>
      </c>
      <c r="G116" s="89"/>
      <c r="H116" s="90"/>
      <c r="I116" s="277"/>
      <c r="J116" s="277"/>
      <c r="K116" s="120">
        <f t="shared" si="21"/>
        <v>0</v>
      </c>
      <c r="L116" s="74">
        <f t="shared" si="22"/>
        <v>0</v>
      </c>
    </row>
    <row r="117" spans="1:12" ht="27" customHeight="1" x14ac:dyDescent="0.2">
      <c r="A117" s="133" t="s">
        <v>92</v>
      </c>
      <c r="B117" s="62" t="s">
        <v>157</v>
      </c>
      <c r="C117" s="34" t="str">
        <f>VLOOKUP(A117,'Daten alle Lose'!$A$10:$H$196,5,FALSE)</f>
        <v>U</v>
      </c>
      <c r="D117" s="34">
        <f>VLOOKUP(A117,'Daten alle Lose'!$A$10:$I$196,HLOOKUP($F$6,'Daten alle Lose'!$A$10:$I$12,3,FALSE),FALSE)</f>
        <v>10</v>
      </c>
      <c r="E117" s="34" t="str">
        <f>VLOOKUP(A117,'Daten alle Lose'!$A$10:$H$196,4,FALSE)</f>
        <v>Stück</v>
      </c>
      <c r="F117" s="63">
        <f>VLOOKUP(A117,'Daten alle Lose'!$A$10:$H$196,3,FALSE)</f>
        <v>1</v>
      </c>
      <c r="G117" s="89"/>
      <c r="H117" s="90"/>
      <c r="I117" s="277"/>
      <c r="J117" s="277"/>
      <c r="K117" s="120">
        <f t="shared" si="21"/>
        <v>0</v>
      </c>
      <c r="L117" s="74">
        <f t="shared" si="22"/>
        <v>0</v>
      </c>
    </row>
    <row r="118" spans="1:12" ht="27" customHeight="1" x14ac:dyDescent="0.2">
      <c r="A118" s="133" t="s">
        <v>93</v>
      </c>
      <c r="B118" s="62" t="s">
        <v>533</v>
      </c>
      <c r="C118" s="34" t="str">
        <f>VLOOKUP(A118,'Daten alle Lose'!$A$10:$H$196,5,FALSE)</f>
        <v>U</v>
      </c>
      <c r="D118" s="34">
        <f>VLOOKUP(A118,'Daten alle Lose'!$A$10:$I$196,HLOOKUP($F$6,'Daten alle Lose'!$A$10:$I$12,3,FALSE),FALSE)</f>
        <v>50</v>
      </c>
      <c r="E118" s="34" t="str">
        <f>VLOOKUP(A118,'Daten alle Lose'!$A$10:$H$196,4,FALSE)</f>
        <v>m²</v>
      </c>
      <c r="F118" s="63">
        <f>VLOOKUP(A118,'Daten alle Lose'!$A$10:$H$196,3,FALSE)</f>
        <v>1</v>
      </c>
      <c r="G118" s="89"/>
      <c r="H118" s="90"/>
      <c r="I118" s="277"/>
      <c r="J118" s="277"/>
      <c r="K118" s="120">
        <f t="shared" si="21"/>
        <v>0</v>
      </c>
      <c r="L118" s="74">
        <f t="shared" si="22"/>
        <v>0</v>
      </c>
    </row>
    <row r="119" spans="1:12" ht="27" customHeight="1" x14ac:dyDescent="0.2">
      <c r="A119" s="133" t="s">
        <v>94</v>
      </c>
      <c r="B119" s="62" t="s">
        <v>434</v>
      </c>
      <c r="C119" s="34" t="str">
        <f>VLOOKUP(A119,'Daten alle Lose'!$A$10:$H$196,5,FALSE)</f>
        <v>U</v>
      </c>
      <c r="D119" s="34">
        <f>VLOOKUP(A119,'Daten alle Lose'!$A$10:$I$196,HLOOKUP($F$6,'Daten alle Lose'!$A$10:$I$12,3,FALSE),FALSE)</f>
        <v>50</v>
      </c>
      <c r="E119" s="34" t="str">
        <f>VLOOKUP(A119,'Daten alle Lose'!$A$10:$H$196,4,FALSE)</f>
        <v>m²</v>
      </c>
      <c r="F119" s="63">
        <f>VLOOKUP(A119,'Daten alle Lose'!$A$10:$H$196,3,FALSE)</f>
        <v>1</v>
      </c>
      <c r="G119" s="89"/>
      <c r="H119" s="90"/>
      <c r="I119" s="277"/>
      <c r="J119" s="277"/>
      <c r="K119" s="120">
        <f t="shared" si="21"/>
        <v>0</v>
      </c>
      <c r="L119" s="74">
        <f t="shared" si="22"/>
        <v>0</v>
      </c>
    </row>
    <row r="120" spans="1:12" ht="27" customHeight="1" x14ac:dyDescent="0.2">
      <c r="A120" s="133" t="s">
        <v>95</v>
      </c>
      <c r="B120" s="62" t="s">
        <v>228</v>
      </c>
      <c r="C120" s="34" t="str">
        <f>VLOOKUP(A120,'Daten alle Lose'!$A$10:$H$196,5,FALSE)</f>
        <v>U</v>
      </c>
      <c r="D120" s="34">
        <f>VLOOKUP(A120,'Daten alle Lose'!$A$10:$I$196,HLOOKUP($F$6,'Daten alle Lose'!$A$10:$I$12,3,FALSE),FALSE)</f>
        <v>50</v>
      </c>
      <c r="E120" s="34" t="str">
        <f>VLOOKUP(A120,'Daten alle Lose'!$A$10:$H$196,4,FALSE)</f>
        <v>m²</v>
      </c>
      <c r="F120" s="63">
        <f>VLOOKUP(A120,'Daten alle Lose'!$A$10:$H$196,3,FALSE)</f>
        <v>1</v>
      </c>
      <c r="G120" s="89"/>
      <c r="H120" s="90"/>
      <c r="I120" s="277"/>
      <c r="J120" s="277"/>
      <c r="K120" s="120">
        <f t="shared" si="21"/>
        <v>0</v>
      </c>
      <c r="L120" s="74">
        <f t="shared" si="22"/>
        <v>0</v>
      </c>
    </row>
    <row r="121" spans="1:12" ht="27" customHeight="1" x14ac:dyDescent="0.2">
      <c r="A121" s="133" t="s">
        <v>96</v>
      </c>
      <c r="B121" s="62" t="s">
        <v>158</v>
      </c>
      <c r="C121" s="34" t="str">
        <f>VLOOKUP(A121,'Daten alle Lose'!$A$10:$H$196,5,FALSE)</f>
        <v>U</v>
      </c>
      <c r="D121" s="34">
        <f>VLOOKUP(A121,'Daten alle Lose'!$A$10:$I$196,HLOOKUP($F$6,'Daten alle Lose'!$A$10:$I$12,3,FALSE),FALSE)</f>
        <v>50</v>
      </c>
      <c r="E121" s="34" t="str">
        <f>VLOOKUP(A121,'Daten alle Lose'!$A$10:$H$196,4,FALSE)</f>
        <v>m²</v>
      </c>
      <c r="F121" s="63">
        <f>VLOOKUP(A121,'Daten alle Lose'!$A$10:$H$196,3,FALSE)</f>
        <v>1</v>
      </c>
      <c r="G121" s="89"/>
      <c r="H121" s="90"/>
      <c r="I121" s="277"/>
      <c r="J121" s="277"/>
      <c r="K121" s="120">
        <f t="shared" si="21"/>
        <v>0</v>
      </c>
      <c r="L121" s="74">
        <f t="shared" si="22"/>
        <v>0</v>
      </c>
    </row>
    <row r="122" spans="1:12" ht="27" customHeight="1" x14ac:dyDescent="0.2">
      <c r="A122" s="133" t="s">
        <v>97</v>
      </c>
      <c r="B122" s="62" t="s">
        <v>159</v>
      </c>
      <c r="C122" s="34" t="str">
        <f>VLOOKUP(A122,'Daten alle Lose'!$A$10:$H$196,5,FALSE)</f>
        <v>U</v>
      </c>
      <c r="D122" s="34">
        <f>VLOOKUP(A122,'Daten alle Lose'!$A$10:$I$196,HLOOKUP($F$6,'Daten alle Lose'!$A$10:$I$12,3,FALSE),FALSE)</f>
        <v>50</v>
      </c>
      <c r="E122" s="34" t="str">
        <f>VLOOKUP(A122,'Daten alle Lose'!$A$10:$H$196,4,FALSE)</f>
        <v>m²</v>
      </c>
      <c r="F122" s="63">
        <f>VLOOKUP(A122,'Daten alle Lose'!$A$10:$H$196,3,FALSE)</f>
        <v>1</v>
      </c>
      <c r="G122" s="89"/>
      <c r="H122" s="90"/>
      <c r="I122" s="277"/>
      <c r="J122" s="277"/>
      <c r="K122" s="120">
        <f t="shared" si="21"/>
        <v>0</v>
      </c>
      <c r="L122" s="74">
        <f t="shared" si="22"/>
        <v>0</v>
      </c>
    </row>
    <row r="123" spans="1:12" ht="27" customHeight="1" x14ac:dyDescent="0.2">
      <c r="A123" s="133" t="s">
        <v>98</v>
      </c>
      <c r="B123" s="62" t="s">
        <v>160</v>
      </c>
      <c r="C123" s="34" t="str">
        <f>VLOOKUP(A123,'Daten alle Lose'!$A$10:$H$196,5,FALSE)</f>
        <v>U</v>
      </c>
      <c r="D123" s="34">
        <f>VLOOKUP(A123,'Daten alle Lose'!$A$10:$I$196,HLOOKUP($F$6,'Daten alle Lose'!$A$10:$I$12,3,FALSE),FALSE)</f>
        <v>50</v>
      </c>
      <c r="E123" s="34" t="str">
        <f>VLOOKUP(A123,'Daten alle Lose'!$A$10:$H$196,4,FALSE)</f>
        <v>m²</v>
      </c>
      <c r="F123" s="63">
        <f>VLOOKUP(A123,'Daten alle Lose'!$A$10:$H$196,3,FALSE)</f>
        <v>1</v>
      </c>
      <c r="G123" s="89"/>
      <c r="H123" s="90"/>
      <c r="I123" s="277"/>
      <c r="J123" s="277"/>
      <c r="K123" s="120">
        <f t="shared" si="21"/>
        <v>0</v>
      </c>
      <c r="L123" s="74">
        <f t="shared" si="22"/>
        <v>0</v>
      </c>
    </row>
    <row r="124" spans="1:12" ht="27" customHeight="1" x14ac:dyDescent="0.2">
      <c r="A124" s="133" t="s">
        <v>99</v>
      </c>
      <c r="B124" s="62" t="s">
        <v>435</v>
      </c>
      <c r="C124" s="34" t="str">
        <f>VLOOKUP(A124,'Daten alle Lose'!$A$10:$H$196,5,FALSE)</f>
        <v>U</v>
      </c>
      <c r="D124" s="34">
        <f>VLOOKUP(A124,'Daten alle Lose'!$A$10:$I$196,HLOOKUP($F$6,'Daten alle Lose'!$A$10:$I$12,3,FALSE),FALSE)</f>
        <v>50</v>
      </c>
      <c r="E124" s="34" t="str">
        <f>VLOOKUP(A124,'Daten alle Lose'!$A$10:$H$196,4,FALSE)</f>
        <v>m²</v>
      </c>
      <c r="F124" s="63">
        <f>VLOOKUP(A124,'Daten alle Lose'!$A$10:$H$196,3,FALSE)</f>
        <v>1</v>
      </c>
      <c r="G124" s="89"/>
      <c r="H124" s="90"/>
      <c r="I124" s="277"/>
      <c r="J124" s="277"/>
      <c r="K124" s="120">
        <f t="shared" si="21"/>
        <v>0</v>
      </c>
      <c r="L124" s="74">
        <f t="shared" si="22"/>
        <v>0</v>
      </c>
    </row>
    <row r="125" spans="1:12" ht="27" customHeight="1" x14ac:dyDescent="0.2">
      <c r="A125" s="133" t="s">
        <v>100</v>
      </c>
      <c r="B125" s="62" t="s">
        <v>161</v>
      </c>
      <c r="C125" s="34" t="str">
        <f>VLOOKUP(A125,'Daten alle Lose'!$A$10:$H$196,5,FALSE)</f>
        <v>U</v>
      </c>
      <c r="D125" s="34">
        <f>VLOOKUP(A125,'Daten alle Lose'!$A$10:$I$196,HLOOKUP($F$6,'Daten alle Lose'!$A$10:$I$12,3,FALSE),FALSE)</f>
        <v>10</v>
      </c>
      <c r="E125" s="34" t="str">
        <f>VLOOKUP(A125,'Daten alle Lose'!$A$10:$H$196,4,FALSE)</f>
        <v>m³</v>
      </c>
      <c r="F125" s="63">
        <f>VLOOKUP(A125,'Daten alle Lose'!$A$10:$H$196,3,FALSE)</f>
        <v>1</v>
      </c>
      <c r="G125" s="89"/>
      <c r="H125" s="90"/>
      <c r="I125" s="277"/>
      <c r="J125" s="277"/>
      <c r="K125" s="120">
        <f t="shared" si="21"/>
        <v>0</v>
      </c>
      <c r="L125" s="74">
        <f t="shared" si="22"/>
        <v>0</v>
      </c>
    </row>
    <row r="126" spans="1:12" ht="27" customHeight="1" x14ac:dyDescent="0.2">
      <c r="A126" s="133" t="s">
        <v>101</v>
      </c>
      <c r="B126" s="62" t="s">
        <v>162</v>
      </c>
      <c r="C126" s="34" t="str">
        <f>VLOOKUP(A126,'Daten alle Lose'!$A$10:$H$196,5,FALSE)</f>
        <v>U</v>
      </c>
      <c r="D126" s="34">
        <f>VLOOKUP(A126,'Daten alle Lose'!$A$10:$I$196,HLOOKUP($F$6,'Daten alle Lose'!$A$10:$I$12,3,FALSE),FALSE)</f>
        <v>10</v>
      </c>
      <c r="E126" s="34" t="str">
        <f>VLOOKUP(A126,'Daten alle Lose'!$A$10:$H$196,4,FALSE)</f>
        <v>m³</v>
      </c>
      <c r="F126" s="63">
        <f>VLOOKUP(A126,'Daten alle Lose'!$A$10:$H$196,3,FALSE)</f>
        <v>1</v>
      </c>
      <c r="G126" s="89"/>
      <c r="H126" s="90"/>
      <c r="I126" s="277"/>
      <c r="J126" s="277"/>
      <c r="K126" s="120">
        <f t="shared" si="21"/>
        <v>0</v>
      </c>
      <c r="L126" s="74">
        <f t="shared" si="22"/>
        <v>0</v>
      </c>
    </row>
    <row r="127" spans="1:12" ht="27" customHeight="1" x14ac:dyDescent="0.2">
      <c r="A127" s="133" t="s">
        <v>102</v>
      </c>
      <c r="B127" s="62" t="s">
        <v>163</v>
      </c>
      <c r="C127" s="34" t="str">
        <f>VLOOKUP(A127,'Daten alle Lose'!$A$10:$H$196,5,FALSE)</f>
        <v>U</v>
      </c>
      <c r="D127" s="34">
        <f>VLOOKUP(A127,'Daten alle Lose'!$A$10:$I$196,HLOOKUP($F$6,'Daten alle Lose'!$A$10:$I$12,3,FALSE),FALSE)</f>
        <v>10</v>
      </c>
      <c r="E127" s="34" t="str">
        <f>VLOOKUP(A127,'Daten alle Lose'!$A$10:$H$196,4,FALSE)</f>
        <v>m³</v>
      </c>
      <c r="F127" s="63">
        <f>VLOOKUP(A127,'Daten alle Lose'!$A$10:$H$196,3,FALSE)</f>
        <v>1</v>
      </c>
      <c r="G127" s="89"/>
      <c r="H127" s="90"/>
      <c r="I127" s="277"/>
      <c r="J127" s="277"/>
      <c r="K127" s="120">
        <f t="shared" si="21"/>
        <v>0</v>
      </c>
      <c r="L127" s="74">
        <f t="shared" si="22"/>
        <v>0</v>
      </c>
    </row>
    <row r="128" spans="1:12" ht="27" customHeight="1" x14ac:dyDescent="0.2">
      <c r="A128" s="133" t="s">
        <v>103</v>
      </c>
      <c r="B128" s="62" t="s">
        <v>164</v>
      </c>
      <c r="C128" s="34" t="str">
        <f>VLOOKUP(A128,'Daten alle Lose'!$A$10:$H$196,5,FALSE)</f>
        <v>U</v>
      </c>
      <c r="D128" s="34">
        <f>VLOOKUP(A128,'Daten alle Lose'!$A$10:$I$196,HLOOKUP($F$6,'Daten alle Lose'!$A$10:$I$12,3,FALSE),FALSE)</f>
        <v>10</v>
      </c>
      <c r="E128" s="34" t="str">
        <f>VLOOKUP(A128,'Daten alle Lose'!$A$10:$H$196,4,FALSE)</f>
        <v>m³</v>
      </c>
      <c r="F128" s="63">
        <f>VLOOKUP(A128,'Daten alle Lose'!$A$10:$H$196,3,FALSE)</f>
        <v>1</v>
      </c>
      <c r="G128" s="89"/>
      <c r="H128" s="90"/>
      <c r="I128" s="277"/>
      <c r="J128" s="277"/>
      <c r="K128" s="120">
        <f t="shared" si="21"/>
        <v>0</v>
      </c>
      <c r="L128" s="74">
        <f t="shared" si="22"/>
        <v>0</v>
      </c>
    </row>
    <row r="129" spans="1:12" ht="27" customHeight="1" x14ac:dyDescent="0.2">
      <c r="A129" s="133" t="s">
        <v>104</v>
      </c>
      <c r="B129" s="62" t="s">
        <v>165</v>
      </c>
      <c r="C129" s="34" t="str">
        <f>VLOOKUP(A129,'Daten alle Lose'!$A$10:$H$196,5,FALSE)</f>
        <v>U</v>
      </c>
      <c r="D129" s="34">
        <f>VLOOKUP(A129,'Daten alle Lose'!$A$10:$I$196,HLOOKUP($F$6,'Daten alle Lose'!$A$10:$I$12,3,FALSE),FALSE)</f>
        <v>10</v>
      </c>
      <c r="E129" s="34" t="str">
        <f>VLOOKUP(A129,'Daten alle Lose'!$A$10:$H$196,4,FALSE)</f>
        <v>m³</v>
      </c>
      <c r="F129" s="63">
        <f>VLOOKUP(A129,'Daten alle Lose'!$A$10:$H$196,3,FALSE)</f>
        <v>1</v>
      </c>
      <c r="G129" s="89"/>
      <c r="H129" s="90"/>
      <c r="I129" s="277"/>
      <c r="J129" s="277"/>
      <c r="K129" s="120">
        <f t="shared" si="21"/>
        <v>0</v>
      </c>
      <c r="L129" s="74">
        <f t="shared" si="22"/>
        <v>0</v>
      </c>
    </row>
    <row r="130" spans="1:12" ht="27" customHeight="1" x14ac:dyDescent="0.2">
      <c r="A130" s="133" t="s">
        <v>105</v>
      </c>
      <c r="B130" s="62" t="s">
        <v>166</v>
      </c>
      <c r="C130" s="34" t="str">
        <f>VLOOKUP(A130,'Daten alle Lose'!$A$10:$H$196,5,FALSE)</f>
        <v>U</v>
      </c>
      <c r="D130" s="34">
        <f>VLOOKUP(A130,'Daten alle Lose'!$A$10:$I$196,HLOOKUP($F$6,'Daten alle Lose'!$A$10:$I$12,3,FALSE),FALSE)</f>
        <v>10</v>
      </c>
      <c r="E130" s="34" t="str">
        <f>VLOOKUP(A130,'Daten alle Lose'!$A$10:$H$196,4,FALSE)</f>
        <v>m³</v>
      </c>
      <c r="F130" s="63">
        <f>VLOOKUP(A130,'Daten alle Lose'!$A$10:$H$196,3,FALSE)</f>
        <v>1</v>
      </c>
      <c r="G130" s="89"/>
      <c r="H130" s="90"/>
      <c r="I130" s="277"/>
      <c r="J130" s="277"/>
      <c r="K130" s="120">
        <f t="shared" si="21"/>
        <v>0</v>
      </c>
      <c r="L130" s="74">
        <f t="shared" si="22"/>
        <v>0</v>
      </c>
    </row>
    <row r="131" spans="1:12" ht="27" customHeight="1" x14ac:dyDescent="0.2">
      <c r="A131" s="133" t="s">
        <v>106</v>
      </c>
      <c r="B131" s="62" t="s">
        <v>167</v>
      </c>
      <c r="C131" s="34" t="str">
        <f>VLOOKUP(A131,'Daten alle Lose'!$A$10:$H$196,5,FALSE)</f>
        <v>U</v>
      </c>
      <c r="D131" s="34">
        <f>VLOOKUP(A131,'Daten alle Lose'!$A$10:$I$196,HLOOKUP($F$6,'Daten alle Lose'!$A$10:$I$12,3,FALSE),FALSE)</f>
        <v>3</v>
      </c>
      <c r="E131" s="34" t="str">
        <f>VLOOKUP(A131,'Daten alle Lose'!$A$10:$H$196,4,FALSE)</f>
        <v>Stück</v>
      </c>
      <c r="F131" s="63">
        <f>VLOOKUP(A131,'Daten alle Lose'!$A$10:$H$196,3,FALSE)</f>
        <v>1</v>
      </c>
      <c r="G131" s="89"/>
      <c r="H131" s="90"/>
      <c r="I131" s="277"/>
      <c r="J131" s="277"/>
      <c r="K131" s="120">
        <f t="shared" si="21"/>
        <v>0</v>
      </c>
      <c r="L131" s="74">
        <f t="shared" si="22"/>
        <v>0</v>
      </c>
    </row>
    <row r="132" spans="1:12" ht="27" customHeight="1" x14ac:dyDescent="0.2">
      <c r="A132" s="133" t="s">
        <v>107</v>
      </c>
      <c r="B132" s="62" t="s">
        <v>168</v>
      </c>
      <c r="C132" s="34" t="str">
        <f>VLOOKUP(A132,'Daten alle Lose'!$A$10:$H$196,5,FALSE)</f>
        <v>U</v>
      </c>
      <c r="D132" s="34">
        <f>VLOOKUP(A132,'Daten alle Lose'!$A$10:$I$196,HLOOKUP($F$6,'Daten alle Lose'!$A$10:$I$12,3,FALSE),FALSE)</f>
        <v>3</v>
      </c>
      <c r="E132" s="34" t="str">
        <f>VLOOKUP(A132,'Daten alle Lose'!$A$10:$H$196,4,FALSE)</f>
        <v>Stück</v>
      </c>
      <c r="F132" s="63">
        <f>VLOOKUP(A132,'Daten alle Lose'!$A$10:$H$196,3,FALSE)</f>
        <v>1</v>
      </c>
      <c r="G132" s="89"/>
      <c r="H132" s="90"/>
      <c r="I132" s="277"/>
      <c r="J132" s="277"/>
      <c r="K132" s="120">
        <f t="shared" si="21"/>
        <v>0</v>
      </c>
      <c r="L132" s="74">
        <f t="shared" si="22"/>
        <v>0</v>
      </c>
    </row>
    <row r="133" spans="1:12" ht="27" customHeight="1" x14ac:dyDescent="0.2">
      <c r="A133" s="133" t="s">
        <v>108</v>
      </c>
      <c r="B133" s="62" t="s">
        <v>534</v>
      </c>
      <c r="C133" s="34" t="str">
        <f>VLOOKUP(A133,'Daten alle Lose'!$A$10:$H$196,5,FALSE)</f>
        <v>U</v>
      </c>
      <c r="D133" s="34">
        <f>VLOOKUP(A133,'Daten alle Lose'!$A$10:$I$196,HLOOKUP($F$6,'Daten alle Lose'!$A$10:$I$12,3,FALSE),FALSE)</f>
        <v>3</v>
      </c>
      <c r="E133" s="34" t="str">
        <f>VLOOKUP(A133,'Daten alle Lose'!$A$10:$H$196,4,FALSE)</f>
        <v>Stück</v>
      </c>
      <c r="F133" s="63">
        <f>VLOOKUP(A133,'Daten alle Lose'!$A$10:$H$196,3,FALSE)</f>
        <v>1</v>
      </c>
      <c r="G133" s="89"/>
      <c r="H133" s="90"/>
      <c r="I133" s="277"/>
      <c r="J133" s="277"/>
      <c r="K133" s="120">
        <f t="shared" si="21"/>
        <v>0</v>
      </c>
      <c r="L133" s="74">
        <f t="shared" si="22"/>
        <v>0</v>
      </c>
    </row>
    <row r="134" spans="1:12" ht="27" customHeight="1" x14ac:dyDescent="0.2">
      <c r="A134" s="133" t="s">
        <v>109</v>
      </c>
      <c r="B134" s="62" t="s">
        <v>169</v>
      </c>
      <c r="C134" s="34" t="str">
        <f>VLOOKUP(A134,'Daten alle Lose'!$A$10:$H$196,5,FALSE)</f>
        <v>U</v>
      </c>
      <c r="D134" s="34">
        <f>VLOOKUP(A134,'Daten alle Lose'!$A$10:$I$196,HLOOKUP($F$6,'Daten alle Lose'!$A$10:$I$12,3,FALSE),FALSE)</f>
        <v>10</v>
      </c>
      <c r="E134" s="34" t="str">
        <f>VLOOKUP(A134,'Daten alle Lose'!$A$10:$H$196,4,FALSE)</f>
        <v>Stück</v>
      </c>
      <c r="F134" s="63">
        <f>VLOOKUP(A134,'Daten alle Lose'!$A$10:$H$196,3,FALSE)</f>
        <v>1</v>
      </c>
      <c r="G134" s="89"/>
      <c r="H134" s="90"/>
      <c r="I134" s="277"/>
      <c r="J134" s="277"/>
      <c r="K134" s="120">
        <f t="shared" si="21"/>
        <v>0</v>
      </c>
      <c r="L134" s="74">
        <f t="shared" si="22"/>
        <v>0</v>
      </c>
    </row>
    <row r="135" spans="1:12" ht="27" customHeight="1" x14ac:dyDescent="0.2">
      <c r="A135" s="133" t="s">
        <v>110</v>
      </c>
      <c r="B135" s="62" t="s">
        <v>170</v>
      </c>
      <c r="C135" s="34" t="str">
        <f>VLOOKUP(A135,'Daten alle Lose'!$A$10:$H$196,5,FALSE)</f>
        <v>U</v>
      </c>
      <c r="D135" s="34">
        <f>VLOOKUP(A135,'Daten alle Lose'!$A$10:$I$196,HLOOKUP($F$6,'Daten alle Lose'!$A$10:$I$12,3,FALSE),FALSE)</f>
        <v>20</v>
      </c>
      <c r="E135" s="34" t="str">
        <f>VLOOKUP(A135,'Daten alle Lose'!$A$10:$H$196,4,FALSE)</f>
        <v>Stück</v>
      </c>
      <c r="F135" s="63">
        <f>VLOOKUP(A135,'Daten alle Lose'!$A$10:$H$196,3,FALSE)</f>
        <v>1</v>
      </c>
      <c r="G135" s="89"/>
      <c r="H135" s="90"/>
      <c r="I135" s="277"/>
      <c r="J135" s="277"/>
      <c r="K135" s="120">
        <f t="shared" si="21"/>
        <v>0</v>
      </c>
      <c r="L135" s="74">
        <f t="shared" si="22"/>
        <v>0</v>
      </c>
    </row>
    <row r="136" spans="1:12" ht="27" customHeight="1" x14ac:dyDescent="0.2">
      <c r="A136" s="133" t="s">
        <v>111</v>
      </c>
      <c r="B136" s="62" t="s">
        <v>391</v>
      </c>
      <c r="C136" s="34" t="str">
        <f>VLOOKUP(A136,'Daten alle Lose'!$A$10:$H$196,5,FALSE)</f>
        <v>U</v>
      </c>
      <c r="D136" s="34">
        <f>VLOOKUP(A136,'Daten alle Lose'!$A$10:$I$196,HLOOKUP($F$6,'Daten alle Lose'!$A$10:$I$12,3,FALSE),FALSE)</f>
        <v>200</v>
      </c>
      <c r="E136" s="34" t="str">
        <f>VLOOKUP(A136,'Daten alle Lose'!$A$10:$H$196,4,FALSE)</f>
        <v>Stück</v>
      </c>
      <c r="F136" s="63">
        <f>VLOOKUP(A136,'Daten alle Lose'!$A$10:$H$196,3,FALSE)</f>
        <v>1</v>
      </c>
      <c r="G136" s="89"/>
      <c r="H136" s="90"/>
      <c r="I136" s="277"/>
      <c r="J136" s="277"/>
      <c r="K136" s="120">
        <f t="shared" si="21"/>
        <v>0</v>
      </c>
      <c r="L136" s="74">
        <f t="shared" si="22"/>
        <v>0</v>
      </c>
    </row>
    <row r="137" spans="1:12" ht="27" customHeight="1" x14ac:dyDescent="0.2">
      <c r="A137" s="133" t="s">
        <v>112</v>
      </c>
      <c r="B137" s="62" t="s">
        <v>171</v>
      </c>
      <c r="C137" s="34" t="str">
        <f>VLOOKUP(A137,'Daten alle Lose'!$A$10:$H$196,5,FALSE)</f>
        <v>U</v>
      </c>
      <c r="D137" s="34">
        <f>VLOOKUP(A137,'Daten alle Lose'!$A$10:$I$196,HLOOKUP($F$6,'Daten alle Lose'!$A$10:$I$12,3,FALSE),FALSE)</f>
        <v>10</v>
      </c>
      <c r="E137" s="34" t="str">
        <f>VLOOKUP(A137,'Daten alle Lose'!$A$10:$H$196,4,FALSE)</f>
        <v>Stück</v>
      </c>
      <c r="F137" s="63">
        <f>VLOOKUP(A137,'Daten alle Lose'!$A$10:$H$196,3,FALSE)</f>
        <v>1</v>
      </c>
      <c r="G137" s="89"/>
      <c r="H137" s="90"/>
      <c r="I137" s="277"/>
      <c r="J137" s="277"/>
      <c r="K137" s="120">
        <f t="shared" si="21"/>
        <v>0</v>
      </c>
      <c r="L137" s="74">
        <f t="shared" si="22"/>
        <v>0</v>
      </c>
    </row>
    <row r="138" spans="1:12" ht="27" customHeight="1" x14ac:dyDescent="0.2">
      <c r="A138" s="133" t="s">
        <v>113</v>
      </c>
      <c r="B138" s="62" t="s">
        <v>172</v>
      </c>
      <c r="C138" s="34" t="str">
        <f>VLOOKUP(A138,'Daten alle Lose'!$A$10:$H$196,5,FALSE)</f>
        <v>U</v>
      </c>
      <c r="D138" s="34">
        <f>VLOOKUP(A138,'Daten alle Lose'!$A$10:$I$196,HLOOKUP($F$6,'Daten alle Lose'!$A$10:$I$12,3,FALSE),FALSE)</f>
        <v>50</v>
      </c>
      <c r="E138" s="34" t="str">
        <f>VLOOKUP(A138,'Daten alle Lose'!$A$10:$H$196,4,FALSE)</f>
        <v>m²</v>
      </c>
      <c r="F138" s="63">
        <f>VLOOKUP(A138,'Daten alle Lose'!$A$10:$H$196,3,FALSE)</f>
        <v>1</v>
      </c>
      <c r="G138" s="89"/>
      <c r="H138" s="90"/>
      <c r="I138" s="277"/>
      <c r="J138" s="277"/>
      <c r="K138" s="120">
        <f t="shared" si="21"/>
        <v>0</v>
      </c>
      <c r="L138" s="74">
        <f t="shared" si="22"/>
        <v>0</v>
      </c>
    </row>
    <row r="139" spans="1:12" ht="27" customHeight="1" x14ac:dyDescent="0.2">
      <c r="A139" s="133" t="s">
        <v>114</v>
      </c>
      <c r="B139" s="62" t="s">
        <v>436</v>
      </c>
      <c r="C139" s="34" t="str">
        <f>VLOOKUP(A139,'Daten alle Lose'!$A$10:$H$196,5,FALSE)</f>
        <v>U</v>
      </c>
      <c r="D139" s="34">
        <f>VLOOKUP(A139,'Daten alle Lose'!$A$10:$I$196,HLOOKUP($F$6,'Daten alle Lose'!$A$10:$I$12,3,FALSE),FALSE)</f>
        <v>100</v>
      </c>
      <c r="E139" s="34" t="str">
        <f>VLOOKUP(A139,'Daten alle Lose'!$A$10:$H$196,4,FALSE)</f>
        <v>m²</v>
      </c>
      <c r="F139" s="63">
        <f>VLOOKUP(A139,'Daten alle Lose'!$A$10:$H$196,3,FALSE)</f>
        <v>1</v>
      </c>
      <c r="G139" s="89"/>
      <c r="H139" s="90"/>
      <c r="I139" s="277"/>
      <c r="J139" s="277"/>
      <c r="K139" s="120">
        <f t="shared" si="21"/>
        <v>0</v>
      </c>
      <c r="L139" s="74">
        <f t="shared" si="22"/>
        <v>0</v>
      </c>
    </row>
    <row r="140" spans="1:12" ht="27" customHeight="1" x14ac:dyDescent="0.2">
      <c r="A140" s="133" t="s">
        <v>115</v>
      </c>
      <c r="B140" s="62" t="s">
        <v>439</v>
      </c>
      <c r="C140" s="34" t="str">
        <f>VLOOKUP(A140,'Daten alle Lose'!$A$10:$H$196,5,FALSE)</f>
        <v>U</v>
      </c>
      <c r="D140" s="34">
        <f>VLOOKUP(A140,'Daten alle Lose'!$A$10:$I$196,HLOOKUP($F$6,'Daten alle Lose'!$A$10:$I$12,3,FALSE),FALSE)</f>
        <v>1</v>
      </c>
      <c r="E140" s="34" t="str">
        <f>VLOOKUP(A140,'Daten alle Lose'!$A$10:$H$196,4,FALSE)</f>
        <v>Stück</v>
      </c>
      <c r="F140" s="63">
        <f>VLOOKUP(A140,'Daten alle Lose'!$A$10:$H$196,3,FALSE)</f>
        <v>1</v>
      </c>
      <c r="G140" s="109"/>
      <c r="H140" s="72"/>
      <c r="I140" s="277"/>
      <c r="J140" s="277"/>
      <c r="K140" s="120">
        <f t="shared" si="21"/>
        <v>0</v>
      </c>
      <c r="L140" s="74">
        <f t="shared" si="22"/>
        <v>0</v>
      </c>
    </row>
    <row r="141" spans="1:12" ht="27" customHeight="1" x14ac:dyDescent="0.2">
      <c r="A141" s="133" t="s">
        <v>116</v>
      </c>
      <c r="B141" s="62" t="s">
        <v>440</v>
      </c>
      <c r="C141" s="34" t="str">
        <f>VLOOKUP(A141,'Daten alle Lose'!$A$10:$H$196,5,FALSE)</f>
        <v>U</v>
      </c>
      <c r="D141" s="34">
        <f>VLOOKUP(A141,'Daten alle Lose'!$A$10:$I$196,HLOOKUP($F$6,'Daten alle Lose'!$A$10:$I$12,3,FALSE),FALSE)</f>
        <v>1</v>
      </c>
      <c r="E141" s="34" t="str">
        <f>VLOOKUP(A141,'Daten alle Lose'!$A$10:$H$196,4,FALSE)</f>
        <v>Stück</v>
      </c>
      <c r="F141" s="63">
        <f>VLOOKUP(A141,'Daten alle Lose'!$A$10:$H$196,3,FALSE)</f>
        <v>1</v>
      </c>
      <c r="G141" s="109"/>
      <c r="H141" s="72"/>
      <c r="I141" s="277"/>
      <c r="J141" s="277"/>
      <c r="K141" s="120">
        <f t="shared" si="21"/>
        <v>0</v>
      </c>
      <c r="L141" s="74">
        <f t="shared" si="22"/>
        <v>0</v>
      </c>
    </row>
    <row r="142" spans="1:12" ht="27" customHeight="1" x14ac:dyDescent="0.2">
      <c r="A142" s="133" t="s">
        <v>117</v>
      </c>
      <c r="B142" s="62" t="s">
        <v>441</v>
      </c>
      <c r="C142" s="34" t="str">
        <f>VLOOKUP(A142,'Daten alle Lose'!$A$10:$H$196,5,FALSE)</f>
        <v>U</v>
      </c>
      <c r="D142" s="34">
        <f>VLOOKUP(A142,'Daten alle Lose'!$A$10:$I$196,HLOOKUP($F$6,'Daten alle Lose'!$A$10:$I$12,3,FALSE),FALSE)</f>
        <v>1</v>
      </c>
      <c r="E142" s="34" t="str">
        <f>VLOOKUP(A142,'Daten alle Lose'!$A$10:$H$196,4,FALSE)</f>
        <v>Stück</v>
      </c>
      <c r="F142" s="63">
        <f>VLOOKUP(A142,'Daten alle Lose'!$A$10:$H$196,3,FALSE)</f>
        <v>1</v>
      </c>
      <c r="G142" s="109"/>
      <c r="H142" s="72"/>
      <c r="I142" s="277"/>
      <c r="J142" s="277"/>
      <c r="K142" s="120">
        <f t="shared" si="21"/>
        <v>0</v>
      </c>
      <c r="L142" s="74">
        <f t="shared" si="22"/>
        <v>0</v>
      </c>
    </row>
    <row r="143" spans="1:12" ht="27" customHeight="1" x14ac:dyDescent="0.2">
      <c r="A143" s="133" t="s">
        <v>118</v>
      </c>
      <c r="B143" s="62" t="s">
        <v>437</v>
      </c>
      <c r="C143" s="34" t="str">
        <f>VLOOKUP(A143,'Daten alle Lose'!$A$10:$H$196,5,FALSE)</f>
        <v>U</v>
      </c>
      <c r="D143" s="34">
        <f>VLOOKUP(A143,'Daten alle Lose'!$A$10:$I$196,HLOOKUP($F$6,'Daten alle Lose'!$A$10:$I$12,3,FALSE),FALSE)</f>
        <v>1</v>
      </c>
      <c r="E143" s="34" t="str">
        <f>VLOOKUP(A143,'Daten alle Lose'!$A$10:$H$196,4,FALSE)</f>
        <v>Stück</v>
      </c>
      <c r="F143" s="63">
        <f>VLOOKUP(A143,'Daten alle Lose'!$A$10:$H$196,3,FALSE)</f>
        <v>1</v>
      </c>
      <c r="G143" s="109"/>
      <c r="H143" s="72"/>
      <c r="I143" s="277"/>
      <c r="J143" s="277"/>
      <c r="K143" s="120">
        <f t="shared" si="21"/>
        <v>0</v>
      </c>
      <c r="L143" s="74">
        <f t="shared" si="22"/>
        <v>0</v>
      </c>
    </row>
    <row r="144" spans="1:12" ht="33" customHeight="1" x14ac:dyDescent="0.2">
      <c r="A144" s="133" t="s">
        <v>119</v>
      </c>
      <c r="B144" s="62" t="s">
        <v>442</v>
      </c>
      <c r="C144" s="34" t="str">
        <f>VLOOKUP(A144,'Daten alle Lose'!$A$10:$H$196,5,FALSE)</f>
        <v>U</v>
      </c>
      <c r="D144" s="34">
        <f>VLOOKUP(A144,'Daten alle Lose'!$A$10:$I$196,HLOOKUP($F$6,'Daten alle Lose'!$A$10:$I$12,3,FALSE),FALSE)</f>
        <v>1</v>
      </c>
      <c r="E144" s="34" t="str">
        <f>VLOOKUP(A144,'Daten alle Lose'!$A$10:$H$196,4,FALSE)</f>
        <v>Stück</v>
      </c>
      <c r="F144" s="63">
        <f>VLOOKUP(A144,'Daten alle Lose'!$A$10:$H$196,3,FALSE)</f>
        <v>1</v>
      </c>
      <c r="G144" s="109"/>
      <c r="H144" s="72"/>
      <c r="I144" s="277"/>
      <c r="J144" s="277"/>
      <c r="K144" s="120">
        <f t="shared" si="21"/>
        <v>0</v>
      </c>
      <c r="L144" s="74">
        <f t="shared" si="22"/>
        <v>0</v>
      </c>
    </row>
    <row r="145" spans="1:12" ht="27" customHeight="1" x14ac:dyDescent="0.2">
      <c r="A145" s="133" t="s">
        <v>120</v>
      </c>
      <c r="B145" s="62" t="s">
        <v>443</v>
      </c>
      <c r="C145" s="34" t="str">
        <f>VLOOKUP(A145,'Daten alle Lose'!$A$10:$H$196,5,FALSE)</f>
        <v>U</v>
      </c>
      <c r="D145" s="34">
        <f>VLOOKUP(A145,'Daten alle Lose'!$A$10:$I$196,HLOOKUP($F$6,'Daten alle Lose'!$A$10:$I$12,3,FALSE),FALSE)</f>
        <v>1</v>
      </c>
      <c r="E145" s="34" t="str">
        <f>VLOOKUP(A145,'Daten alle Lose'!$A$10:$H$196,4,FALSE)</f>
        <v>Stück</v>
      </c>
      <c r="F145" s="63">
        <f>VLOOKUP(A145,'Daten alle Lose'!$A$10:$H$196,3,FALSE)</f>
        <v>1</v>
      </c>
      <c r="G145" s="109"/>
      <c r="H145" s="72"/>
      <c r="I145" s="277"/>
      <c r="J145" s="277"/>
      <c r="K145" s="120">
        <f t="shared" si="21"/>
        <v>0</v>
      </c>
      <c r="L145" s="74">
        <f t="shared" si="22"/>
        <v>0</v>
      </c>
    </row>
    <row r="146" spans="1:12" ht="27" customHeight="1" x14ac:dyDescent="0.2">
      <c r="A146" s="133" t="s">
        <v>121</v>
      </c>
      <c r="B146" s="62" t="s">
        <v>444</v>
      </c>
      <c r="C146" s="34" t="str">
        <f>VLOOKUP(A146,'Daten alle Lose'!$A$10:$H$196,5,FALSE)</f>
        <v>U</v>
      </c>
      <c r="D146" s="34">
        <f>VLOOKUP(A146,'Daten alle Lose'!$A$10:$I$196,HLOOKUP($F$6,'Daten alle Lose'!$A$10:$I$12,3,FALSE),FALSE)</f>
        <v>1</v>
      </c>
      <c r="E146" s="34" t="str">
        <f>VLOOKUP(A146,'Daten alle Lose'!$A$10:$H$196,4,FALSE)</f>
        <v>Stück</v>
      </c>
      <c r="F146" s="63">
        <f>VLOOKUP(A146,'Daten alle Lose'!$A$10:$H$196,3,FALSE)</f>
        <v>1</v>
      </c>
      <c r="G146" s="109"/>
      <c r="H146" s="72"/>
      <c r="I146" s="277"/>
      <c r="J146" s="277"/>
      <c r="K146" s="120">
        <f t="shared" si="21"/>
        <v>0</v>
      </c>
      <c r="L146" s="74">
        <f t="shared" si="22"/>
        <v>0</v>
      </c>
    </row>
    <row r="147" spans="1:12" ht="33" customHeight="1" x14ac:dyDescent="0.2">
      <c r="A147" s="133" t="s">
        <v>122</v>
      </c>
      <c r="B147" s="62" t="s">
        <v>445</v>
      </c>
      <c r="C147" s="34" t="str">
        <f>VLOOKUP(A147,'Daten alle Lose'!$A$10:$H$196,5,FALSE)</f>
        <v>U</v>
      </c>
      <c r="D147" s="34">
        <f>VLOOKUP(A147,'Daten alle Lose'!$A$10:$I$196,HLOOKUP($F$6,'Daten alle Lose'!$A$10:$I$12,3,FALSE),FALSE)</f>
        <v>1</v>
      </c>
      <c r="E147" s="34" t="str">
        <f>VLOOKUP(A147,'Daten alle Lose'!$A$10:$H$196,4,FALSE)</f>
        <v>Stück</v>
      </c>
      <c r="F147" s="63">
        <f>VLOOKUP(A147,'Daten alle Lose'!$A$10:$H$196,3,FALSE)</f>
        <v>1</v>
      </c>
      <c r="G147" s="109"/>
      <c r="H147" s="72"/>
      <c r="I147" s="277"/>
      <c r="J147" s="277"/>
      <c r="K147" s="120">
        <f t="shared" si="21"/>
        <v>0</v>
      </c>
      <c r="L147" s="74">
        <f t="shared" si="22"/>
        <v>0</v>
      </c>
    </row>
    <row r="148" spans="1:12" ht="27" customHeight="1" x14ac:dyDescent="0.2">
      <c r="A148" s="133" t="s">
        <v>123</v>
      </c>
      <c r="B148" s="62" t="s">
        <v>446</v>
      </c>
      <c r="C148" s="34" t="str">
        <f>VLOOKUP(A148,'Daten alle Lose'!$A$10:$H$196,5,FALSE)</f>
        <v>U</v>
      </c>
      <c r="D148" s="34">
        <f>VLOOKUP(A148,'Daten alle Lose'!$A$10:$I$196,HLOOKUP($F$6,'Daten alle Lose'!$A$10:$I$12,3,FALSE),FALSE)</f>
        <v>1</v>
      </c>
      <c r="E148" s="34" t="str">
        <f>VLOOKUP(A148,'Daten alle Lose'!$A$10:$H$196,4,FALSE)</f>
        <v>Stück</v>
      </c>
      <c r="F148" s="63">
        <f>VLOOKUP(A148,'Daten alle Lose'!$A$10:$H$196,3,FALSE)</f>
        <v>1</v>
      </c>
      <c r="G148" s="109"/>
      <c r="H148" s="72"/>
      <c r="I148" s="277"/>
      <c r="J148" s="277"/>
      <c r="K148" s="120">
        <f t="shared" si="21"/>
        <v>0</v>
      </c>
      <c r="L148" s="74">
        <f t="shared" si="22"/>
        <v>0</v>
      </c>
    </row>
    <row r="149" spans="1:12" ht="27" customHeight="1" x14ac:dyDescent="0.2">
      <c r="A149" s="133" t="s">
        <v>124</v>
      </c>
      <c r="B149" s="62" t="s">
        <v>447</v>
      </c>
      <c r="C149" s="34" t="str">
        <f>VLOOKUP(A149,'Daten alle Lose'!$A$10:$H$196,5,FALSE)</f>
        <v>U</v>
      </c>
      <c r="D149" s="34">
        <f>VLOOKUP(A149,'Daten alle Lose'!$A$10:$I$196,HLOOKUP($F$6,'Daten alle Lose'!$A$10:$I$12,3,FALSE),FALSE)</f>
        <v>1</v>
      </c>
      <c r="E149" s="34" t="str">
        <f>VLOOKUP(A149,'Daten alle Lose'!$A$10:$H$196,4,FALSE)</f>
        <v>Stück</v>
      </c>
      <c r="F149" s="63">
        <f>VLOOKUP(A149,'Daten alle Lose'!$A$10:$H$196,3,FALSE)</f>
        <v>1</v>
      </c>
      <c r="G149" s="109"/>
      <c r="H149" s="72"/>
      <c r="I149" s="277"/>
      <c r="J149" s="277"/>
      <c r="K149" s="120">
        <f t="shared" si="21"/>
        <v>0</v>
      </c>
      <c r="L149" s="74">
        <f t="shared" si="22"/>
        <v>0</v>
      </c>
    </row>
    <row r="150" spans="1:12" ht="27" customHeight="1" x14ac:dyDescent="0.2">
      <c r="A150" s="133" t="s">
        <v>125</v>
      </c>
      <c r="B150" s="62" t="s">
        <v>448</v>
      </c>
      <c r="C150" s="34" t="str">
        <f>VLOOKUP(A150,'Daten alle Lose'!$A$10:$H$196,5,FALSE)</f>
        <v>U</v>
      </c>
      <c r="D150" s="34">
        <f>VLOOKUP(A150,'Daten alle Lose'!$A$10:$I$196,HLOOKUP($F$6,'Daten alle Lose'!$A$10:$I$12,3,FALSE),FALSE)</f>
        <v>1</v>
      </c>
      <c r="E150" s="34" t="str">
        <f>VLOOKUP(A150,'Daten alle Lose'!$A$10:$H$196,4,FALSE)</f>
        <v>Stück</v>
      </c>
      <c r="F150" s="63">
        <f>VLOOKUP(A150,'Daten alle Lose'!$A$10:$H$196,3,FALSE)</f>
        <v>1</v>
      </c>
      <c r="G150" s="109"/>
      <c r="H150" s="72"/>
      <c r="I150" s="277"/>
      <c r="J150" s="277"/>
      <c r="K150" s="120">
        <f t="shared" si="21"/>
        <v>0</v>
      </c>
      <c r="L150" s="74">
        <f t="shared" si="22"/>
        <v>0</v>
      </c>
    </row>
    <row r="151" spans="1:12" ht="27" customHeight="1" x14ac:dyDescent="0.2">
      <c r="A151" s="133" t="s">
        <v>126</v>
      </c>
      <c r="B151" s="62" t="s">
        <v>449</v>
      </c>
      <c r="C151" s="34" t="str">
        <f>VLOOKUP(A151,'Daten alle Lose'!$A$10:$H$196,5,FALSE)</f>
        <v>U</v>
      </c>
      <c r="D151" s="34">
        <f>VLOOKUP(A151,'Daten alle Lose'!$A$10:$I$196,HLOOKUP($F$6,'Daten alle Lose'!$A$10:$I$12,3,FALSE),FALSE)</f>
        <v>1</v>
      </c>
      <c r="E151" s="34" t="str">
        <f>VLOOKUP(A151,'Daten alle Lose'!$A$10:$H$196,4,FALSE)</f>
        <v>Stück</v>
      </c>
      <c r="F151" s="63">
        <f>VLOOKUP(A151,'Daten alle Lose'!$A$10:$H$196,3,FALSE)</f>
        <v>1</v>
      </c>
      <c r="G151" s="109"/>
      <c r="H151" s="72"/>
      <c r="I151" s="277"/>
      <c r="J151" s="277"/>
      <c r="K151" s="120">
        <f t="shared" si="21"/>
        <v>0</v>
      </c>
      <c r="L151" s="74">
        <f t="shared" si="22"/>
        <v>0</v>
      </c>
    </row>
    <row r="152" spans="1:12" ht="27" customHeight="1" x14ac:dyDescent="0.2">
      <c r="A152" s="133" t="s">
        <v>127</v>
      </c>
      <c r="B152" s="62" t="s">
        <v>450</v>
      </c>
      <c r="C152" s="34" t="str">
        <f>VLOOKUP(A152,'Daten alle Lose'!$A$10:$H$196,5,FALSE)</f>
        <v>U</v>
      </c>
      <c r="D152" s="34">
        <f>VLOOKUP(A152,'Daten alle Lose'!$A$10:$I$196,HLOOKUP($F$6,'Daten alle Lose'!$A$10:$I$12,3,FALSE),FALSE)</f>
        <v>1</v>
      </c>
      <c r="E152" s="34" t="str">
        <f>VLOOKUP(A152,'Daten alle Lose'!$A$10:$H$196,4,FALSE)</f>
        <v>Stück</v>
      </c>
      <c r="F152" s="63">
        <f>VLOOKUP(A152,'Daten alle Lose'!$A$10:$H$196,3,FALSE)</f>
        <v>1</v>
      </c>
      <c r="G152" s="109"/>
      <c r="H152" s="72"/>
      <c r="I152" s="277"/>
      <c r="J152" s="277"/>
      <c r="K152" s="120">
        <f t="shared" si="21"/>
        <v>0</v>
      </c>
      <c r="L152" s="74">
        <f t="shared" si="22"/>
        <v>0</v>
      </c>
    </row>
    <row r="153" spans="1:12" ht="27" customHeight="1" x14ac:dyDescent="0.2">
      <c r="A153" s="133" t="s">
        <v>128</v>
      </c>
      <c r="B153" s="62" t="s">
        <v>438</v>
      </c>
      <c r="C153" s="34" t="str">
        <f>VLOOKUP(A153,'Daten alle Lose'!$A$10:$H$196,5,FALSE)</f>
        <v>U</v>
      </c>
      <c r="D153" s="34">
        <f>VLOOKUP(A153,'Daten alle Lose'!$A$10:$I$196,HLOOKUP($F$6,'Daten alle Lose'!$A$10:$I$12,3,FALSE),FALSE)</f>
        <v>2</v>
      </c>
      <c r="E153" s="34" t="str">
        <f>VLOOKUP(A153,'Daten alle Lose'!$A$10:$H$196,4,FALSE)</f>
        <v>Stück</v>
      </c>
      <c r="F153" s="63">
        <f>VLOOKUP(A153,'Daten alle Lose'!$A$10:$H$196,3,FALSE)</f>
        <v>1</v>
      </c>
      <c r="G153" s="109"/>
      <c r="H153" s="72"/>
      <c r="I153" s="277"/>
      <c r="J153" s="277"/>
      <c r="K153" s="120">
        <f t="shared" si="21"/>
        <v>0</v>
      </c>
      <c r="L153" s="74">
        <f t="shared" si="22"/>
        <v>0</v>
      </c>
    </row>
    <row r="154" spans="1:12" ht="29.65" customHeight="1" x14ac:dyDescent="0.2">
      <c r="A154" s="133" t="s">
        <v>129</v>
      </c>
      <c r="B154" s="62" t="s">
        <v>451</v>
      </c>
      <c r="C154" s="34" t="str">
        <f>VLOOKUP(A154,'Daten alle Lose'!$A$10:$H$196,5,FALSE)</f>
        <v>U</v>
      </c>
      <c r="D154" s="34">
        <f>VLOOKUP(A154,'Daten alle Lose'!$A$10:$I$196,HLOOKUP($F$6,'Daten alle Lose'!$A$10:$I$12,3,FALSE),FALSE)</f>
        <v>2</v>
      </c>
      <c r="E154" s="34" t="str">
        <f>VLOOKUP(A154,'Daten alle Lose'!$A$10:$H$196,4,FALSE)</f>
        <v>Stück</v>
      </c>
      <c r="F154" s="63">
        <f>VLOOKUP(A154,'Daten alle Lose'!$A$10:$H$196,3,FALSE)</f>
        <v>1</v>
      </c>
      <c r="G154" s="109"/>
      <c r="H154" s="72"/>
      <c r="I154" s="277"/>
      <c r="J154" s="277"/>
      <c r="K154" s="120">
        <f t="shared" si="21"/>
        <v>0</v>
      </c>
      <c r="L154" s="74">
        <f t="shared" si="22"/>
        <v>0</v>
      </c>
    </row>
    <row r="155" spans="1:12" ht="27" customHeight="1" x14ac:dyDescent="0.2">
      <c r="A155" s="133" t="s">
        <v>130</v>
      </c>
      <c r="B155" s="62" t="s">
        <v>452</v>
      </c>
      <c r="C155" s="34" t="str">
        <f>VLOOKUP(A155,'Daten alle Lose'!$A$10:$H$196,5,FALSE)</f>
        <v>U</v>
      </c>
      <c r="D155" s="34">
        <f>VLOOKUP(A155,'Daten alle Lose'!$A$10:$I$196,HLOOKUP($F$6,'Daten alle Lose'!$A$10:$I$12,3,FALSE),FALSE)</f>
        <v>2</v>
      </c>
      <c r="E155" s="34" t="str">
        <f>VLOOKUP(A155,'Daten alle Lose'!$A$10:$H$196,4,FALSE)</f>
        <v>Stück</v>
      </c>
      <c r="F155" s="63">
        <f>VLOOKUP(A155,'Daten alle Lose'!$A$10:$H$196,3,FALSE)</f>
        <v>1</v>
      </c>
      <c r="G155" s="109"/>
      <c r="H155" s="72"/>
      <c r="I155" s="277"/>
      <c r="J155" s="277"/>
      <c r="K155" s="120">
        <f t="shared" si="21"/>
        <v>0</v>
      </c>
      <c r="L155" s="74">
        <f t="shared" si="22"/>
        <v>0</v>
      </c>
    </row>
    <row r="156" spans="1:12" ht="30.4" customHeight="1" x14ac:dyDescent="0.2">
      <c r="A156" s="133" t="s">
        <v>131</v>
      </c>
      <c r="B156" s="62" t="s">
        <v>453</v>
      </c>
      <c r="C156" s="34" t="str">
        <f>VLOOKUP(A156,'Daten alle Lose'!$A$10:$H$196,5,FALSE)</f>
        <v>U</v>
      </c>
      <c r="D156" s="34">
        <f>VLOOKUP(A156,'Daten alle Lose'!$A$10:$I$196,HLOOKUP($F$6,'Daten alle Lose'!$A$10:$I$12,3,FALSE),FALSE)</f>
        <v>2</v>
      </c>
      <c r="E156" s="34" t="str">
        <f>VLOOKUP(A156,'Daten alle Lose'!$A$10:$H$196,4,FALSE)</f>
        <v>Stück</v>
      </c>
      <c r="F156" s="63">
        <f>VLOOKUP(A156,'Daten alle Lose'!$A$10:$H$196,3,FALSE)</f>
        <v>1</v>
      </c>
      <c r="G156" s="109"/>
      <c r="H156" s="72"/>
      <c r="I156" s="277"/>
      <c r="J156" s="277"/>
      <c r="K156" s="120">
        <f t="shared" si="21"/>
        <v>0</v>
      </c>
      <c r="L156" s="74">
        <f t="shared" si="22"/>
        <v>0</v>
      </c>
    </row>
    <row r="157" spans="1:12" ht="27" customHeight="1" x14ac:dyDescent="0.2">
      <c r="A157" s="133" t="s">
        <v>132</v>
      </c>
      <c r="B157" s="62" t="s">
        <v>454</v>
      </c>
      <c r="C157" s="34" t="str">
        <f>VLOOKUP(A157,'Daten alle Lose'!$A$10:$H$196,5,FALSE)</f>
        <v>U</v>
      </c>
      <c r="D157" s="34">
        <f>VLOOKUP(A157,'Daten alle Lose'!$A$10:$I$196,HLOOKUP($F$6,'Daten alle Lose'!$A$10:$I$12,3,FALSE),FALSE)</f>
        <v>2</v>
      </c>
      <c r="E157" s="34" t="str">
        <f>VLOOKUP(A157,'Daten alle Lose'!$A$10:$H$196,4,FALSE)</f>
        <v>Stück</v>
      </c>
      <c r="F157" s="63">
        <f>VLOOKUP(A157,'Daten alle Lose'!$A$10:$H$196,3,FALSE)</f>
        <v>1</v>
      </c>
      <c r="G157" s="109"/>
      <c r="H157" s="72"/>
      <c r="I157" s="277"/>
      <c r="J157" s="277"/>
      <c r="K157" s="120">
        <f t="shared" si="21"/>
        <v>0</v>
      </c>
      <c r="L157" s="74">
        <f t="shared" si="22"/>
        <v>0</v>
      </c>
    </row>
    <row r="158" spans="1:12" ht="27" customHeight="1" x14ac:dyDescent="0.2">
      <c r="A158" s="133" t="s">
        <v>133</v>
      </c>
      <c r="B158" s="62" t="s">
        <v>455</v>
      </c>
      <c r="C158" s="34" t="str">
        <f>VLOOKUP(A158,'Daten alle Lose'!$A$10:$H$196,5,FALSE)</f>
        <v>U</v>
      </c>
      <c r="D158" s="34">
        <f>VLOOKUP(A158,'Daten alle Lose'!$A$10:$I$196,HLOOKUP($F$6,'Daten alle Lose'!$A$10:$I$12,3,FALSE),FALSE)</f>
        <v>2</v>
      </c>
      <c r="E158" s="34" t="str">
        <f>VLOOKUP(A158,'Daten alle Lose'!$A$10:$H$196,4,FALSE)</f>
        <v>Stück</v>
      </c>
      <c r="F158" s="63">
        <f>VLOOKUP(A158,'Daten alle Lose'!$A$10:$H$196,3,FALSE)</f>
        <v>1</v>
      </c>
      <c r="G158" s="109"/>
      <c r="H158" s="72"/>
      <c r="I158" s="277"/>
      <c r="J158" s="277"/>
      <c r="K158" s="120">
        <f t="shared" si="21"/>
        <v>0</v>
      </c>
      <c r="L158" s="74">
        <f t="shared" si="22"/>
        <v>0</v>
      </c>
    </row>
    <row r="159" spans="1:12" ht="27" customHeight="1" x14ac:dyDescent="0.2">
      <c r="A159" s="133" t="s">
        <v>134</v>
      </c>
      <c r="B159" s="62" t="s">
        <v>456</v>
      </c>
      <c r="C159" s="34" t="str">
        <f>VLOOKUP(A159,'Daten alle Lose'!$A$10:$H$196,5,FALSE)</f>
        <v>U</v>
      </c>
      <c r="D159" s="34">
        <f>VLOOKUP(A159,'Daten alle Lose'!$A$10:$I$196,HLOOKUP($F$6,'Daten alle Lose'!$A$10:$I$12,3,FALSE),FALSE)</f>
        <v>2</v>
      </c>
      <c r="E159" s="34" t="str">
        <f>VLOOKUP(A159,'Daten alle Lose'!$A$10:$H$196,4,FALSE)</f>
        <v>Stück</v>
      </c>
      <c r="F159" s="63">
        <f>VLOOKUP(A159,'Daten alle Lose'!$A$10:$H$196,3,FALSE)</f>
        <v>1</v>
      </c>
      <c r="G159" s="109"/>
      <c r="H159" s="72"/>
      <c r="I159" s="277"/>
      <c r="J159" s="277"/>
      <c r="K159" s="120">
        <f t="shared" si="21"/>
        <v>0</v>
      </c>
      <c r="L159" s="74">
        <f t="shared" si="22"/>
        <v>0</v>
      </c>
    </row>
    <row r="160" spans="1:12" ht="27" customHeight="1" x14ac:dyDescent="0.2">
      <c r="A160" s="133" t="s">
        <v>135</v>
      </c>
      <c r="B160" s="62" t="s">
        <v>457</v>
      </c>
      <c r="C160" s="34" t="str">
        <f>VLOOKUP(A160,'Daten alle Lose'!$A$10:$H$196,5,FALSE)</f>
        <v>U</v>
      </c>
      <c r="D160" s="34">
        <f>VLOOKUP(A160,'Daten alle Lose'!$A$10:$I$196,HLOOKUP($F$6,'Daten alle Lose'!$A$10:$I$12,3,FALSE),FALSE)</f>
        <v>2</v>
      </c>
      <c r="E160" s="34" t="str">
        <f>VLOOKUP(A160,'Daten alle Lose'!$A$10:$H$196,4,FALSE)</f>
        <v>Stück</v>
      </c>
      <c r="F160" s="63">
        <f>VLOOKUP(A160,'Daten alle Lose'!$A$10:$H$196,3,FALSE)</f>
        <v>1</v>
      </c>
      <c r="G160" s="109"/>
      <c r="H160" s="72"/>
      <c r="I160" s="277"/>
      <c r="J160" s="277"/>
      <c r="K160" s="120">
        <f t="shared" si="21"/>
        <v>0</v>
      </c>
      <c r="L160" s="74">
        <f t="shared" si="22"/>
        <v>0</v>
      </c>
    </row>
    <row r="161" spans="1:12" ht="27" customHeight="1" x14ac:dyDescent="0.2">
      <c r="A161" s="133" t="s">
        <v>136</v>
      </c>
      <c r="B161" s="62" t="s">
        <v>458</v>
      </c>
      <c r="C161" s="34" t="str">
        <f>VLOOKUP(A161,'Daten alle Lose'!$A$10:$H$196,5,FALSE)</f>
        <v>U</v>
      </c>
      <c r="D161" s="34">
        <f>VLOOKUP(A161,'Daten alle Lose'!$A$10:$I$196,HLOOKUP($F$6,'Daten alle Lose'!$A$10:$I$12,3,FALSE),FALSE)</f>
        <v>2</v>
      </c>
      <c r="E161" s="34" t="str">
        <f>VLOOKUP(A161,'Daten alle Lose'!$A$10:$H$196,4,FALSE)</f>
        <v>Stück</v>
      </c>
      <c r="F161" s="63">
        <f>VLOOKUP(A161,'Daten alle Lose'!$A$10:$H$196,3,FALSE)</f>
        <v>1</v>
      </c>
      <c r="G161" s="109"/>
      <c r="H161" s="72"/>
      <c r="I161" s="277"/>
      <c r="J161" s="277"/>
      <c r="K161" s="120">
        <f t="shared" si="21"/>
        <v>0</v>
      </c>
      <c r="L161" s="74">
        <f t="shared" si="22"/>
        <v>0</v>
      </c>
    </row>
    <row r="162" spans="1:12" ht="27" customHeight="1" x14ac:dyDescent="0.2">
      <c r="A162" s="133" t="s">
        <v>137</v>
      </c>
      <c r="B162" s="62" t="s">
        <v>459</v>
      </c>
      <c r="C162" s="34" t="str">
        <f>VLOOKUP(A162,'Daten alle Lose'!$A$10:$H$196,5,FALSE)</f>
        <v>U</v>
      </c>
      <c r="D162" s="34">
        <f>VLOOKUP(A162,'Daten alle Lose'!$A$10:$I$196,HLOOKUP($F$6,'Daten alle Lose'!$A$10:$I$12,3,FALSE),FALSE)</f>
        <v>2</v>
      </c>
      <c r="E162" s="34" t="str">
        <f>VLOOKUP(A162,'Daten alle Lose'!$A$10:$H$196,4,FALSE)</f>
        <v>Stück</v>
      </c>
      <c r="F162" s="63">
        <f>VLOOKUP(A162,'Daten alle Lose'!$A$10:$H$196,3,FALSE)</f>
        <v>1</v>
      </c>
      <c r="G162" s="109"/>
      <c r="H162" s="72"/>
      <c r="I162" s="277"/>
      <c r="J162" s="277"/>
      <c r="K162" s="120">
        <f t="shared" si="21"/>
        <v>0</v>
      </c>
      <c r="L162" s="74">
        <f t="shared" si="22"/>
        <v>0</v>
      </c>
    </row>
    <row r="163" spans="1:12" ht="27" customHeight="1" x14ac:dyDescent="0.2">
      <c r="A163" s="133" t="s">
        <v>138</v>
      </c>
      <c r="B163" s="62" t="s">
        <v>494</v>
      </c>
      <c r="C163" s="34" t="str">
        <f>VLOOKUP(A163,'Daten alle Lose'!$A$10:$H$196,5,FALSE)</f>
        <v>U</v>
      </c>
      <c r="D163" s="34">
        <f>VLOOKUP(A163,'Daten alle Lose'!$A$10:$I$196,HLOOKUP($F$6,'Daten alle Lose'!$A$10:$I$12,3,FALSE),FALSE)</f>
        <v>10</v>
      </c>
      <c r="E163" s="34" t="str">
        <f>VLOOKUP(A163,'Daten alle Lose'!$A$10:$H$196,4,FALSE)</f>
        <v>Stück</v>
      </c>
      <c r="F163" s="63">
        <f>VLOOKUP(A163,'Daten alle Lose'!$A$10:$H$196,3,FALSE)</f>
        <v>1</v>
      </c>
      <c r="G163" s="109"/>
      <c r="H163" s="72"/>
      <c r="I163" s="277"/>
      <c r="J163" s="277"/>
      <c r="K163" s="120">
        <f t="shared" si="21"/>
        <v>0</v>
      </c>
      <c r="L163" s="74">
        <f t="shared" si="22"/>
        <v>0</v>
      </c>
    </row>
    <row r="164" spans="1:12" ht="27" customHeight="1" x14ac:dyDescent="0.2">
      <c r="A164" s="133" t="s">
        <v>139</v>
      </c>
      <c r="B164" s="62" t="s">
        <v>460</v>
      </c>
      <c r="C164" s="34" t="str">
        <f>VLOOKUP(A164,'Daten alle Lose'!$A$10:$H$196,5,FALSE)</f>
        <v>U</v>
      </c>
      <c r="D164" s="34">
        <f>VLOOKUP(A164,'Daten alle Lose'!$A$10:$I$196,HLOOKUP($F$6,'Daten alle Lose'!$A$10:$I$12,3,FALSE),FALSE)</f>
        <v>10</v>
      </c>
      <c r="E164" s="34" t="str">
        <f>VLOOKUP(A164,'Daten alle Lose'!$A$10:$H$196,4,FALSE)</f>
        <v>Stück</v>
      </c>
      <c r="F164" s="63">
        <f>VLOOKUP(A164,'Daten alle Lose'!$A$10:$H$196,3,FALSE)</f>
        <v>1</v>
      </c>
      <c r="G164" s="109"/>
      <c r="H164" s="72"/>
      <c r="I164" s="277"/>
      <c r="J164" s="277"/>
      <c r="K164" s="120">
        <f t="shared" si="21"/>
        <v>0</v>
      </c>
      <c r="L164" s="74">
        <f t="shared" si="22"/>
        <v>0</v>
      </c>
    </row>
    <row r="165" spans="1:12" ht="27" customHeight="1" x14ac:dyDescent="0.2">
      <c r="A165" s="133" t="s">
        <v>140</v>
      </c>
      <c r="B165" s="62" t="s">
        <v>461</v>
      </c>
      <c r="C165" s="34" t="str">
        <f>VLOOKUP(A165,'Daten alle Lose'!$A$10:$H$196,5,FALSE)</f>
        <v>U</v>
      </c>
      <c r="D165" s="34">
        <f>VLOOKUP(A165,'Daten alle Lose'!$A$10:$I$196,HLOOKUP($F$6,'Daten alle Lose'!$A$10:$I$12,3,FALSE),FALSE)</f>
        <v>10</v>
      </c>
      <c r="E165" s="34" t="str">
        <f>VLOOKUP(A165,'Daten alle Lose'!$A$10:$H$196,4,FALSE)</f>
        <v>Stück</v>
      </c>
      <c r="F165" s="63">
        <f>VLOOKUP(A165,'Daten alle Lose'!$A$10:$H$196,3,FALSE)</f>
        <v>1</v>
      </c>
      <c r="G165" s="109"/>
      <c r="H165" s="72"/>
      <c r="I165" s="277"/>
      <c r="J165" s="277"/>
      <c r="K165" s="120">
        <f t="shared" si="21"/>
        <v>0</v>
      </c>
      <c r="L165" s="74">
        <f t="shared" si="22"/>
        <v>0</v>
      </c>
    </row>
    <row r="166" spans="1:12" ht="27" customHeight="1" x14ac:dyDescent="0.2">
      <c r="A166" s="133" t="s">
        <v>141</v>
      </c>
      <c r="B166" s="62" t="s">
        <v>462</v>
      </c>
      <c r="C166" s="34" t="str">
        <f>VLOOKUP(A166,'Daten alle Lose'!$A$10:$H$196,5,FALSE)</f>
        <v>U</v>
      </c>
      <c r="D166" s="34">
        <f>VLOOKUP(A166,'Daten alle Lose'!$A$10:$I$196,HLOOKUP($F$6,'Daten alle Lose'!$A$10:$I$12,3,FALSE),FALSE)</f>
        <v>10</v>
      </c>
      <c r="E166" s="34" t="str">
        <f>VLOOKUP(A166,'Daten alle Lose'!$A$10:$H$196,4,FALSE)</f>
        <v>Stück</v>
      </c>
      <c r="F166" s="63">
        <f>VLOOKUP(A166,'Daten alle Lose'!$A$10:$H$196,3,FALSE)</f>
        <v>1</v>
      </c>
      <c r="G166" s="109"/>
      <c r="H166" s="72"/>
      <c r="I166" s="277"/>
      <c r="J166" s="277"/>
      <c r="K166" s="120">
        <f t="shared" si="21"/>
        <v>0</v>
      </c>
      <c r="L166" s="74">
        <f t="shared" si="22"/>
        <v>0</v>
      </c>
    </row>
    <row r="167" spans="1:12" ht="27" customHeight="1" x14ac:dyDescent="0.2">
      <c r="A167" s="133" t="s">
        <v>142</v>
      </c>
      <c r="B167" s="62" t="s">
        <v>463</v>
      </c>
      <c r="C167" s="34" t="str">
        <f>VLOOKUP(A167,'Daten alle Lose'!$A$10:$H$196,5,FALSE)</f>
        <v>U</v>
      </c>
      <c r="D167" s="34">
        <f>VLOOKUP(A167,'Daten alle Lose'!$A$10:$I$196,HLOOKUP($F$6,'Daten alle Lose'!$A$10:$I$12,3,FALSE),FALSE)</f>
        <v>10</v>
      </c>
      <c r="E167" s="34" t="str">
        <f>VLOOKUP(A167,'Daten alle Lose'!$A$10:$H$196,4,FALSE)</f>
        <v>Stück</v>
      </c>
      <c r="F167" s="63">
        <f>VLOOKUP(A167,'Daten alle Lose'!$A$10:$H$196,3,FALSE)</f>
        <v>1</v>
      </c>
      <c r="G167" s="109"/>
      <c r="H167" s="72"/>
      <c r="I167" s="277"/>
      <c r="J167" s="277"/>
      <c r="K167" s="120">
        <f t="shared" si="21"/>
        <v>0</v>
      </c>
      <c r="L167" s="74">
        <f t="shared" si="22"/>
        <v>0</v>
      </c>
    </row>
    <row r="168" spans="1:12" ht="27" customHeight="1" x14ac:dyDescent="0.2">
      <c r="A168" s="133" t="s">
        <v>143</v>
      </c>
      <c r="B168" s="62" t="s">
        <v>464</v>
      </c>
      <c r="C168" s="34" t="str">
        <f>VLOOKUP(A168,'Daten alle Lose'!$A$10:$H$196,5,FALSE)</f>
        <v>U</v>
      </c>
      <c r="D168" s="34">
        <f>VLOOKUP(A168,'Daten alle Lose'!$A$10:$I$196,HLOOKUP($F$6,'Daten alle Lose'!$A$10:$I$12,3,FALSE),FALSE)</f>
        <v>10</v>
      </c>
      <c r="E168" s="34" t="str">
        <f>VLOOKUP(A168,'Daten alle Lose'!$A$10:$H$196,4,FALSE)</f>
        <v>Stück</v>
      </c>
      <c r="F168" s="63">
        <f>VLOOKUP(A168,'Daten alle Lose'!$A$10:$H$196,3,FALSE)</f>
        <v>1</v>
      </c>
      <c r="G168" s="109"/>
      <c r="H168" s="72"/>
      <c r="I168" s="277"/>
      <c r="J168" s="277"/>
      <c r="K168" s="120">
        <f t="shared" si="21"/>
        <v>0</v>
      </c>
      <c r="L168" s="74">
        <f t="shared" si="22"/>
        <v>0</v>
      </c>
    </row>
    <row r="169" spans="1:12" ht="27" customHeight="1" x14ac:dyDescent="0.2">
      <c r="A169" s="133" t="s">
        <v>144</v>
      </c>
      <c r="B169" s="62" t="s">
        <v>465</v>
      </c>
      <c r="C169" s="34" t="str">
        <f>VLOOKUP(A169,'Daten alle Lose'!$A$10:$H$196,5,FALSE)</f>
        <v>U</v>
      </c>
      <c r="D169" s="34">
        <f>VLOOKUP(A169,'Daten alle Lose'!$A$10:$I$196,HLOOKUP($F$6,'Daten alle Lose'!$A$10:$I$12,3,FALSE),FALSE)</f>
        <v>10</v>
      </c>
      <c r="E169" s="34" t="str">
        <f>VLOOKUP(A169,'Daten alle Lose'!$A$10:$H$196,4,FALSE)</f>
        <v>Stück</v>
      </c>
      <c r="F169" s="63">
        <f>VLOOKUP(A169,'Daten alle Lose'!$A$10:$H$196,3,FALSE)</f>
        <v>1</v>
      </c>
      <c r="G169" s="109"/>
      <c r="H169" s="72"/>
      <c r="I169" s="277"/>
      <c r="J169" s="277"/>
      <c r="K169" s="120">
        <f t="shared" si="21"/>
        <v>0</v>
      </c>
      <c r="L169" s="74">
        <f t="shared" si="22"/>
        <v>0</v>
      </c>
    </row>
    <row r="170" spans="1:12" ht="27" customHeight="1" x14ac:dyDescent="0.2">
      <c r="A170" s="133" t="s">
        <v>145</v>
      </c>
      <c r="B170" s="62" t="s">
        <v>466</v>
      </c>
      <c r="C170" s="34" t="str">
        <f>VLOOKUP(A170,'Daten alle Lose'!$A$10:$H$196,5,FALSE)</f>
        <v>U</v>
      </c>
      <c r="D170" s="34">
        <f>VLOOKUP(A170,'Daten alle Lose'!$A$10:$I$196,HLOOKUP($F$6,'Daten alle Lose'!$A$10:$I$12,3,FALSE),FALSE)</f>
        <v>10</v>
      </c>
      <c r="E170" s="34" t="str">
        <f>VLOOKUP(A170,'Daten alle Lose'!$A$10:$H$196,4,FALSE)</f>
        <v>Stück</v>
      </c>
      <c r="F170" s="63">
        <f>VLOOKUP(A170,'Daten alle Lose'!$A$10:$H$196,3,FALSE)</f>
        <v>1</v>
      </c>
      <c r="G170" s="109"/>
      <c r="H170" s="72"/>
      <c r="I170" s="277"/>
      <c r="J170" s="277"/>
      <c r="K170" s="120">
        <f t="shared" si="21"/>
        <v>0</v>
      </c>
      <c r="L170" s="74">
        <f t="shared" si="22"/>
        <v>0</v>
      </c>
    </row>
    <row r="171" spans="1:12" ht="27" customHeight="1" x14ac:dyDescent="0.2">
      <c r="A171" s="133" t="s">
        <v>146</v>
      </c>
      <c r="B171" s="62" t="s">
        <v>467</v>
      </c>
      <c r="C171" s="34" t="str">
        <f>VLOOKUP(A171,'Daten alle Lose'!$A$10:$H$196,5,FALSE)</f>
        <v>U</v>
      </c>
      <c r="D171" s="34">
        <f>VLOOKUP(A171,'Daten alle Lose'!$A$10:$I$196,HLOOKUP($F$6,'Daten alle Lose'!$A$10:$I$12,3,FALSE),FALSE)</f>
        <v>10</v>
      </c>
      <c r="E171" s="34" t="str">
        <f>VLOOKUP(A171,'Daten alle Lose'!$A$10:$H$196,4,FALSE)</f>
        <v>Stück</v>
      </c>
      <c r="F171" s="63">
        <f>VLOOKUP(A171,'Daten alle Lose'!$A$10:$H$196,3,FALSE)</f>
        <v>1</v>
      </c>
      <c r="G171" s="109"/>
      <c r="H171" s="72"/>
      <c r="I171" s="277"/>
      <c r="J171" s="277"/>
      <c r="K171" s="120">
        <f t="shared" si="21"/>
        <v>0</v>
      </c>
      <c r="L171" s="74">
        <f t="shared" si="22"/>
        <v>0</v>
      </c>
    </row>
    <row r="172" spans="1:12" ht="27" customHeight="1" x14ac:dyDescent="0.2">
      <c r="A172" s="133" t="s">
        <v>147</v>
      </c>
      <c r="B172" s="62" t="s">
        <v>468</v>
      </c>
      <c r="C172" s="34" t="str">
        <f>VLOOKUP(A172,'Daten alle Lose'!$A$10:$H$196,5,FALSE)</f>
        <v>U</v>
      </c>
      <c r="D172" s="34">
        <f>VLOOKUP(A172,'Daten alle Lose'!$A$10:$I$196,HLOOKUP($F$6,'Daten alle Lose'!$A$10:$I$12,3,FALSE),FALSE)</f>
        <v>10</v>
      </c>
      <c r="E172" s="34" t="str">
        <f>VLOOKUP(A172,'Daten alle Lose'!$A$10:$H$196,4,FALSE)</f>
        <v>Stück</v>
      </c>
      <c r="F172" s="63">
        <f>VLOOKUP(A172,'Daten alle Lose'!$A$10:$H$196,3,FALSE)</f>
        <v>1</v>
      </c>
      <c r="G172" s="109"/>
      <c r="H172" s="72"/>
      <c r="I172" s="277"/>
      <c r="J172" s="277"/>
      <c r="K172" s="120">
        <f t="shared" si="21"/>
        <v>0</v>
      </c>
      <c r="L172" s="74">
        <f t="shared" si="22"/>
        <v>0</v>
      </c>
    </row>
    <row r="173" spans="1:12" ht="27" customHeight="1" x14ac:dyDescent="0.2">
      <c r="A173" s="133" t="s">
        <v>148</v>
      </c>
      <c r="B173" s="62" t="s">
        <v>495</v>
      </c>
      <c r="C173" s="34" t="str">
        <f>VLOOKUP(A173,'Daten alle Lose'!$A$10:$H$196,5,FALSE)</f>
        <v>U</v>
      </c>
      <c r="D173" s="34">
        <f>VLOOKUP(A173,'Daten alle Lose'!$A$10:$I$196,HLOOKUP($F$6,'Daten alle Lose'!$A$10:$I$12,3,FALSE),FALSE)</f>
        <v>10</v>
      </c>
      <c r="E173" s="34" t="str">
        <f>VLOOKUP(A173,'Daten alle Lose'!$A$10:$H$196,4,FALSE)</f>
        <v>Stück</v>
      </c>
      <c r="F173" s="63">
        <f>VLOOKUP(A173,'Daten alle Lose'!$A$10:$H$196,3,FALSE)</f>
        <v>1</v>
      </c>
      <c r="G173" s="109"/>
      <c r="H173" s="72"/>
      <c r="I173" s="277"/>
      <c r="J173" s="277"/>
      <c r="K173" s="120">
        <f t="shared" si="21"/>
        <v>0</v>
      </c>
      <c r="L173" s="74">
        <f t="shared" si="22"/>
        <v>0</v>
      </c>
    </row>
    <row r="174" spans="1:12" ht="27" customHeight="1" x14ac:dyDescent="0.2">
      <c r="A174" s="133" t="s">
        <v>149</v>
      </c>
      <c r="B174" s="62" t="s">
        <v>469</v>
      </c>
      <c r="C174" s="34" t="str">
        <f>VLOOKUP(A174,'Daten alle Lose'!$A$10:$H$196,5,FALSE)</f>
        <v>U</v>
      </c>
      <c r="D174" s="34">
        <f>VLOOKUP(A174,'Daten alle Lose'!$A$10:$I$196,HLOOKUP($F$6,'Daten alle Lose'!$A$10:$I$12,3,FALSE),FALSE)</f>
        <v>10</v>
      </c>
      <c r="E174" s="34" t="str">
        <f>VLOOKUP(A174,'Daten alle Lose'!$A$10:$H$196,4,FALSE)</f>
        <v>Stück</v>
      </c>
      <c r="F174" s="63">
        <f>VLOOKUP(A174,'Daten alle Lose'!$A$10:$H$196,3,FALSE)</f>
        <v>1</v>
      </c>
      <c r="G174" s="109"/>
      <c r="H174" s="72"/>
      <c r="I174" s="277"/>
      <c r="J174" s="277"/>
      <c r="K174" s="120">
        <f t="shared" si="21"/>
        <v>0</v>
      </c>
      <c r="L174" s="74">
        <f t="shared" si="22"/>
        <v>0</v>
      </c>
    </row>
    <row r="175" spans="1:12" ht="27" customHeight="1" x14ac:dyDescent="0.2">
      <c r="A175" s="133" t="s">
        <v>150</v>
      </c>
      <c r="B175" s="62" t="s">
        <v>470</v>
      </c>
      <c r="C175" s="34" t="str">
        <f>VLOOKUP(A175,'Daten alle Lose'!$A$10:$H$196,5,FALSE)</f>
        <v>U</v>
      </c>
      <c r="D175" s="34">
        <f>VLOOKUP(A175,'Daten alle Lose'!$A$10:$I$196,HLOOKUP($F$6,'Daten alle Lose'!$A$10:$I$12,3,FALSE),FALSE)</f>
        <v>10</v>
      </c>
      <c r="E175" s="34" t="str">
        <f>VLOOKUP(A175,'Daten alle Lose'!$A$10:$H$196,4,FALSE)</f>
        <v>Stück</v>
      </c>
      <c r="F175" s="63">
        <f>VLOOKUP(A175,'Daten alle Lose'!$A$10:$H$196,3,FALSE)</f>
        <v>1</v>
      </c>
      <c r="G175" s="109"/>
      <c r="H175" s="72"/>
      <c r="I175" s="277"/>
      <c r="J175" s="277"/>
      <c r="K175" s="120">
        <f t="shared" si="21"/>
        <v>0</v>
      </c>
      <c r="L175" s="74">
        <f t="shared" si="22"/>
        <v>0</v>
      </c>
    </row>
    <row r="176" spans="1:12" ht="27" customHeight="1" x14ac:dyDescent="0.2">
      <c r="A176" s="133" t="s">
        <v>151</v>
      </c>
      <c r="B176" s="62" t="s">
        <v>471</v>
      </c>
      <c r="C176" s="34" t="str">
        <f>VLOOKUP(A176,'Daten alle Lose'!$A$10:$H$196,5,FALSE)</f>
        <v>U</v>
      </c>
      <c r="D176" s="34">
        <f>VLOOKUP(A176,'Daten alle Lose'!$A$10:$I$196,HLOOKUP($F$6,'Daten alle Lose'!$A$10:$I$12,3,FALSE),FALSE)</f>
        <v>10</v>
      </c>
      <c r="E176" s="34" t="str">
        <f>VLOOKUP(A176,'Daten alle Lose'!$A$10:$H$196,4,FALSE)</f>
        <v>Stück</v>
      </c>
      <c r="F176" s="63">
        <f>VLOOKUP(A176,'Daten alle Lose'!$A$10:$H$196,3,FALSE)</f>
        <v>1</v>
      </c>
      <c r="G176" s="109"/>
      <c r="H176" s="72"/>
      <c r="I176" s="277"/>
      <c r="J176" s="277"/>
      <c r="K176" s="120">
        <f t="shared" si="21"/>
        <v>0</v>
      </c>
      <c r="L176" s="74">
        <f t="shared" si="22"/>
        <v>0</v>
      </c>
    </row>
    <row r="177" spans="1:12" ht="27" customHeight="1" x14ac:dyDescent="0.2">
      <c r="A177" s="133" t="s">
        <v>152</v>
      </c>
      <c r="B177" s="62" t="s">
        <v>472</v>
      </c>
      <c r="C177" s="34" t="str">
        <f>VLOOKUP(A177,'Daten alle Lose'!$A$10:$H$196,5,FALSE)</f>
        <v>U</v>
      </c>
      <c r="D177" s="34">
        <f>VLOOKUP(A177,'Daten alle Lose'!$A$10:$I$196,HLOOKUP($F$6,'Daten alle Lose'!$A$10:$I$12,3,FALSE),FALSE)</f>
        <v>10</v>
      </c>
      <c r="E177" s="34" t="str">
        <f>VLOOKUP(A177,'Daten alle Lose'!$A$10:$H$196,4,FALSE)</f>
        <v>Stück</v>
      </c>
      <c r="F177" s="63">
        <f>VLOOKUP(A177,'Daten alle Lose'!$A$10:$H$196,3,FALSE)</f>
        <v>1</v>
      </c>
      <c r="G177" s="109"/>
      <c r="H177" s="72"/>
      <c r="I177" s="277"/>
      <c r="J177" s="277"/>
      <c r="K177" s="120">
        <f t="shared" si="21"/>
        <v>0</v>
      </c>
      <c r="L177" s="74">
        <f t="shared" si="22"/>
        <v>0</v>
      </c>
    </row>
    <row r="178" spans="1:12" ht="27" customHeight="1" x14ac:dyDescent="0.2">
      <c r="A178" s="133" t="s">
        <v>153</v>
      </c>
      <c r="B178" s="62" t="s">
        <v>474</v>
      </c>
      <c r="C178" s="34" t="str">
        <f>VLOOKUP(A178,'Daten alle Lose'!$A$10:$H$196,5,FALSE)</f>
        <v>U</v>
      </c>
      <c r="D178" s="34">
        <f>VLOOKUP(A178,'Daten alle Lose'!$A$10:$I$196,HLOOKUP($F$6,'Daten alle Lose'!$A$10:$I$12,3,FALSE),FALSE)</f>
        <v>100</v>
      </c>
      <c r="E178" s="34" t="str">
        <f>VLOOKUP(A178,'Daten alle Lose'!$A$10:$H$196,4,FALSE)</f>
        <v>m²</v>
      </c>
      <c r="F178" s="63">
        <f>VLOOKUP(A178,'Daten alle Lose'!$A$10:$H$196,3,FALSE)</f>
        <v>1</v>
      </c>
      <c r="G178" s="109"/>
      <c r="H178" s="72"/>
      <c r="I178" s="277"/>
      <c r="J178" s="277"/>
      <c r="K178" s="120">
        <f t="shared" si="21"/>
        <v>0</v>
      </c>
      <c r="L178" s="74">
        <f t="shared" ref="L178:L180" si="23">K178*D178*F178</f>
        <v>0</v>
      </c>
    </row>
    <row r="179" spans="1:12" ht="27" customHeight="1" x14ac:dyDescent="0.2">
      <c r="A179" s="133" t="s">
        <v>154</v>
      </c>
      <c r="B179" s="62" t="s">
        <v>173</v>
      </c>
      <c r="C179" s="34" t="str">
        <f>VLOOKUP(A179,'Daten alle Lose'!$A$10:$H$196,5,FALSE)</f>
        <v>U</v>
      </c>
      <c r="D179" s="34">
        <f>VLOOKUP(A179,'Daten alle Lose'!$A$10:$I$196,HLOOKUP($F$6,'Daten alle Lose'!$A$10:$I$12,3,FALSE),FALSE)</f>
        <v>100</v>
      </c>
      <c r="E179" s="34" t="str">
        <f>VLOOKUP(A179,'Daten alle Lose'!$A$10:$H$196,4,FALSE)</f>
        <v>m²</v>
      </c>
      <c r="F179" s="63">
        <f>VLOOKUP(A179,'Daten alle Lose'!$A$10:$H$196,3,FALSE)</f>
        <v>1</v>
      </c>
      <c r="G179" s="109"/>
      <c r="H179" s="72"/>
      <c r="I179" s="277"/>
      <c r="J179" s="277"/>
      <c r="K179" s="120">
        <f t="shared" ref="K179:K181" si="24">ROUND(I179+J179,4)</f>
        <v>0</v>
      </c>
      <c r="L179" s="74">
        <f t="shared" si="23"/>
        <v>0</v>
      </c>
    </row>
    <row r="180" spans="1:12" ht="27" customHeight="1" x14ac:dyDescent="0.2">
      <c r="A180" s="133" t="s">
        <v>514</v>
      </c>
      <c r="B180" s="62" t="s">
        <v>249</v>
      </c>
      <c r="C180" s="34" t="str">
        <f>VLOOKUP(A180,'Daten alle Lose'!$A$10:$H$196,5,FALSE)</f>
        <v>NU</v>
      </c>
      <c r="D180" s="34">
        <f>VLOOKUP(A180,'Daten alle Lose'!$A$10:$I$196,HLOOKUP($F$6,'Daten alle Lose'!$A$10:$I$12,3,FALSE),FALSE)</f>
        <v>3</v>
      </c>
      <c r="E180" s="34" t="str">
        <f>VLOOKUP(A180,'Daten alle Lose'!$A$10:$H$196,4,FALSE)</f>
        <v>Stück</v>
      </c>
      <c r="F180" s="63">
        <f>VLOOKUP(A180,'Daten alle Lose'!$A$10:$H$196,3,FALSE)</f>
        <v>1</v>
      </c>
      <c r="G180" s="109"/>
      <c r="H180" s="72"/>
      <c r="I180" s="277"/>
      <c r="J180" s="277"/>
      <c r="K180" s="120">
        <f t="shared" si="24"/>
        <v>0</v>
      </c>
      <c r="L180" s="74">
        <f t="shared" si="23"/>
        <v>0</v>
      </c>
    </row>
    <row r="181" spans="1:12" ht="27" customHeight="1" x14ac:dyDescent="0.2">
      <c r="A181" s="133" t="s">
        <v>513</v>
      </c>
      <c r="B181" s="129" t="s">
        <v>473</v>
      </c>
      <c r="C181" s="34" t="str">
        <f>VLOOKUP(A181,'Daten alle Lose'!$A$10:$H$196,5,FALSE)</f>
        <v>U</v>
      </c>
      <c r="D181" s="34">
        <f>VLOOKUP(A181,'Daten alle Lose'!$A$10:$I$196,HLOOKUP($F$6,'Daten alle Lose'!$A$10:$I$12,3,FALSE),FALSE)</f>
        <v>50</v>
      </c>
      <c r="E181" s="34" t="str">
        <f>VLOOKUP(A181,'Daten alle Lose'!$A$10:$H$196,4,FALSE)</f>
        <v>Stück</v>
      </c>
      <c r="F181" s="63">
        <f>VLOOKUP(A181,'Daten alle Lose'!$A$10:$H$196,3,FALSE)</f>
        <v>1</v>
      </c>
      <c r="G181" s="109"/>
      <c r="H181" s="72"/>
      <c r="I181" s="277"/>
      <c r="J181" s="277"/>
      <c r="K181" s="120">
        <f t="shared" si="24"/>
        <v>0</v>
      </c>
      <c r="L181" s="74">
        <f>K181*D181*F181</f>
        <v>0</v>
      </c>
    </row>
    <row r="182" spans="1:12" ht="27" customHeight="1" x14ac:dyDescent="0.2">
      <c r="A182" s="134"/>
      <c r="B182" s="65"/>
      <c r="C182" s="70"/>
      <c r="D182" s="70"/>
      <c r="E182" s="70"/>
      <c r="F182" s="70"/>
      <c r="G182" s="70"/>
      <c r="H182" s="70"/>
      <c r="I182" s="67"/>
      <c r="J182" s="67"/>
      <c r="K182" s="124" t="s">
        <v>504</v>
      </c>
      <c r="L182" s="69">
        <f>SUM(L115:L181)</f>
        <v>0</v>
      </c>
    </row>
    <row r="183" spans="1:12" ht="18" customHeight="1" x14ac:dyDescent="0.2">
      <c r="A183" s="135"/>
      <c r="B183" s="127"/>
      <c r="C183" s="127"/>
      <c r="D183" s="127"/>
      <c r="E183" s="127"/>
      <c r="F183" s="127"/>
      <c r="G183" s="127"/>
      <c r="H183" s="127"/>
      <c r="I183" s="127"/>
      <c r="J183" s="127"/>
      <c r="K183" s="127"/>
      <c r="L183" s="128"/>
    </row>
    <row r="184" spans="1:12" ht="27" customHeight="1" x14ac:dyDescent="0.2">
      <c r="A184" s="134" t="s">
        <v>174</v>
      </c>
      <c r="B184" s="65" t="s">
        <v>272</v>
      </c>
      <c r="C184" s="59"/>
      <c r="D184" s="59"/>
      <c r="E184" s="59"/>
      <c r="F184" s="59"/>
      <c r="G184" s="59"/>
      <c r="H184" s="59"/>
      <c r="I184" s="59"/>
      <c r="J184" s="59"/>
      <c r="K184" s="59"/>
      <c r="L184" s="60"/>
    </row>
    <row r="185" spans="1:12" ht="27" customHeight="1" x14ac:dyDescent="0.2">
      <c r="A185" s="133" t="s">
        <v>175</v>
      </c>
      <c r="B185" s="62" t="s">
        <v>56</v>
      </c>
      <c r="C185" s="34" t="str">
        <f>VLOOKUP(A185,'Daten alle Lose'!$A$10:$H$196,5,FALSE)</f>
        <v>U</v>
      </c>
      <c r="D185" s="34">
        <f>VLOOKUP(A185,'Daten alle Lose'!$A$10:$I$196,HLOOKUP($F$6,'Daten alle Lose'!$A$10:$I$12,3,FALSE),FALSE)</f>
        <v>1000</v>
      </c>
      <c r="E185" s="34" t="str">
        <f>VLOOKUP(A185,'Daten alle Lose'!$A$10:$H$196,4,FALSE)</f>
        <v>m²</v>
      </c>
      <c r="F185" s="63">
        <f>VLOOKUP(A185,'Daten alle Lose'!$A$10:$H$196,3,FALSE)</f>
        <v>6</v>
      </c>
      <c r="G185" s="275"/>
      <c r="H185" s="278"/>
      <c r="I185" s="119" t="e">
        <f>ROUND(VLOOKUP(H185,'Übersicht Stundensätze'!$A$7:$E$12,5,0)/G185,4)</f>
        <v>#N/A</v>
      </c>
      <c r="J185" s="277"/>
      <c r="K185" s="120" t="e">
        <f t="shared" ref="K185:K190" si="25">ROUND(I185+J185,4)</f>
        <v>#N/A</v>
      </c>
      <c r="L185" s="74" t="e">
        <f t="shared" ref="L185:L190" si="26">K185*D185*F185</f>
        <v>#N/A</v>
      </c>
    </row>
    <row r="186" spans="1:12" ht="27" customHeight="1" x14ac:dyDescent="0.2">
      <c r="A186" s="133" t="s">
        <v>176</v>
      </c>
      <c r="B186" s="62" t="s">
        <v>180</v>
      </c>
      <c r="C186" s="34" t="str">
        <f>VLOOKUP(A186,'Daten alle Lose'!$A$10:$H$196,5,FALSE)</f>
        <v>U</v>
      </c>
      <c r="D186" s="34">
        <f>VLOOKUP(A186,'Daten alle Lose'!$A$10:$I$196,HLOOKUP($F$6,'Daten alle Lose'!$A$10:$I$12,3,FALSE),FALSE)</f>
        <v>300</v>
      </c>
      <c r="E186" s="34" t="str">
        <f>VLOOKUP(A186,'Daten alle Lose'!$A$10:$H$196,4,FALSE)</f>
        <v>m²</v>
      </c>
      <c r="F186" s="63">
        <f>VLOOKUP(A186,'Daten alle Lose'!$A$10:$H$196,3,FALSE)</f>
        <v>15</v>
      </c>
      <c r="G186" s="109"/>
      <c r="H186" s="72"/>
      <c r="I186" s="277"/>
      <c r="J186" s="277"/>
      <c r="K186" s="120">
        <f t="shared" si="25"/>
        <v>0</v>
      </c>
      <c r="L186" s="74">
        <f t="shared" si="26"/>
        <v>0</v>
      </c>
    </row>
    <row r="187" spans="1:12" ht="27" customHeight="1" x14ac:dyDescent="0.2">
      <c r="A187" s="133" t="s">
        <v>177</v>
      </c>
      <c r="B187" s="62" t="s">
        <v>181</v>
      </c>
      <c r="C187" s="34" t="str">
        <f>VLOOKUP(A187,'Daten alle Lose'!$A$10:$H$196,5,FALSE)</f>
        <v>U</v>
      </c>
      <c r="D187" s="34">
        <f>VLOOKUP(A187,'Daten alle Lose'!$A$10:$I$196,HLOOKUP($F$6,'Daten alle Lose'!$A$10:$I$12,3,FALSE),FALSE)</f>
        <v>20</v>
      </c>
      <c r="E187" s="34" t="str">
        <f>VLOOKUP(A187,'Daten alle Lose'!$A$10:$H$196,4,FALSE)</f>
        <v>Stück</v>
      </c>
      <c r="F187" s="63">
        <f>VLOOKUP(A187,'Daten alle Lose'!$A$10:$H$196,3,FALSE)</f>
        <v>15</v>
      </c>
      <c r="G187" s="109"/>
      <c r="H187" s="72"/>
      <c r="I187" s="277"/>
      <c r="J187" s="277"/>
      <c r="K187" s="120">
        <f t="shared" si="25"/>
        <v>0</v>
      </c>
      <c r="L187" s="74">
        <f t="shared" si="26"/>
        <v>0</v>
      </c>
    </row>
    <row r="188" spans="1:12" ht="27" customHeight="1" x14ac:dyDescent="0.2">
      <c r="A188" s="133" t="s">
        <v>178</v>
      </c>
      <c r="B188" s="62" t="s">
        <v>182</v>
      </c>
      <c r="C188" s="34" t="str">
        <f>VLOOKUP(A188,'Daten alle Lose'!$A$10:$H$196,5,FALSE)</f>
        <v>U</v>
      </c>
      <c r="D188" s="34">
        <f>VLOOKUP(A188,'Daten alle Lose'!$A$10:$I$196,HLOOKUP($F$6,'Daten alle Lose'!$A$10:$I$12,3,FALSE),FALSE)</f>
        <v>100</v>
      </c>
      <c r="E188" s="34" t="str">
        <f>VLOOKUP(A188,'Daten alle Lose'!$A$10:$H$196,4,FALSE)</f>
        <v>m²</v>
      </c>
      <c r="F188" s="63">
        <f>VLOOKUP(A188,'Daten alle Lose'!$A$10:$H$196,3,FALSE)</f>
        <v>1</v>
      </c>
      <c r="G188" s="109"/>
      <c r="H188" s="72"/>
      <c r="I188" s="277"/>
      <c r="J188" s="277"/>
      <c r="K188" s="120">
        <f t="shared" si="25"/>
        <v>0</v>
      </c>
      <c r="L188" s="74">
        <f t="shared" si="26"/>
        <v>0</v>
      </c>
    </row>
    <row r="189" spans="1:12" ht="27" customHeight="1" x14ac:dyDescent="0.2">
      <c r="A189" s="133" t="s">
        <v>179</v>
      </c>
      <c r="B189" s="62" t="s">
        <v>183</v>
      </c>
      <c r="C189" s="34" t="str">
        <f>VLOOKUP(A189,'Daten alle Lose'!$A$10:$H$196,5,FALSE)</f>
        <v>U</v>
      </c>
      <c r="D189" s="34">
        <f>VLOOKUP(A189,'Daten alle Lose'!$A$10:$I$196,HLOOKUP($F$6,'Daten alle Lose'!$A$10:$I$12,3,FALSE),FALSE)</f>
        <v>3</v>
      </c>
      <c r="E189" s="34" t="str">
        <f>VLOOKUP(A189,'Daten alle Lose'!$A$10:$H$196,4,FALSE)</f>
        <v>Stück</v>
      </c>
      <c r="F189" s="63">
        <f>VLOOKUP(A189,'Daten alle Lose'!$A$10:$H$196,3,FALSE)</f>
        <v>1</v>
      </c>
      <c r="G189" s="109"/>
      <c r="H189" s="72"/>
      <c r="I189" s="277"/>
      <c r="J189" s="277"/>
      <c r="K189" s="120">
        <f t="shared" si="25"/>
        <v>0</v>
      </c>
      <c r="L189" s="74">
        <f t="shared" si="26"/>
        <v>0</v>
      </c>
    </row>
    <row r="190" spans="1:12" ht="27" customHeight="1" x14ac:dyDescent="0.2">
      <c r="A190" s="133" t="s">
        <v>515</v>
      </c>
      <c r="B190" s="62" t="s">
        <v>497</v>
      </c>
      <c r="C190" s="34" t="str">
        <f>VLOOKUP(A190,'Daten alle Lose'!$A$10:$H$196,5,FALSE)</f>
        <v>U</v>
      </c>
      <c r="D190" s="34">
        <f>VLOOKUP(A190,'Daten alle Lose'!$A$10:$I$196,HLOOKUP($F$6,'Daten alle Lose'!$A$10:$I$12,3,FALSE),FALSE)</f>
        <v>1000</v>
      </c>
      <c r="E190" s="34" t="str">
        <f>VLOOKUP(A190,'Daten alle Lose'!$A$10:$H$196,4,FALSE)</f>
        <v>m²</v>
      </c>
      <c r="F190" s="63">
        <f>VLOOKUP(A190,'Daten alle Lose'!$A$10:$H$196,3,FALSE)</f>
        <v>10</v>
      </c>
      <c r="G190" s="109"/>
      <c r="H190" s="72"/>
      <c r="I190" s="277"/>
      <c r="J190" s="277"/>
      <c r="K190" s="120">
        <f t="shared" si="25"/>
        <v>0</v>
      </c>
      <c r="L190" s="74">
        <f t="shared" si="26"/>
        <v>0</v>
      </c>
    </row>
    <row r="191" spans="1:12" ht="27" customHeight="1" x14ac:dyDescent="0.2">
      <c r="A191" s="134"/>
      <c r="B191" s="65"/>
      <c r="C191" s="70"/>
      <c r="D191" s="70"/>
      <c r="E191" s="70"/>
      <c r="F191" s="70"/>
      <c r="G191" s="70"/>
      <c r="H191" s="70"/>
      <c r="I191" s="67"/>
      <c r="J191" s="67"/>
      <c r="K191" s="124" t="s">
        <v>504</v>
      </c>
      <c r="L191" s="69" t="e">
        <f>SUM(L185:L190)</f>
        <v>#N/A</v>
      </c>
    </row>
    <row r="192" spans="1:12" ht="18" customHeight="1" x14ac:dyDescent="0.2">
      <c r="A192" s="135"/>
      <c r="B192" s="127"/>
      <c r="C192" s="127"/>
      <c r="D192" s="127"/>
      <c r="E192" s="127"/>
      <c r="F192" s="127"/>
      <c r="G192" s="127"/>
      <c r="H192" s="127"/>
      <c r="I192" s="127"/>
      <c r="J192" s="127"/>
      <c r="K192" s="127"/>
      <c r="L192" s="128"/>
    </row>
    <row r="193" spans="1:12" ht="27" customHeight="1" x14ac:dyDescent="0.2">
      <c r="A193" s="134" t="s">
        <v>184</v>
      </c>
      <c r="B193" s="65" t="s">
        <v>185</v>
      </c>
      <c r="C193" s="59"/>
      <c r="D193" s="59"/>
      <c r="E193" s="59"/>
      <c r="F193" s="59"/>
      <c r="G193" s="59"/>
      <c r="H193" s="59"/>
      <c r="I193" s="59"/>
      <c r="J193" s="59"/>
      <c r="K193" s="59"/>
      <c r="L193" s="60"/>
    </row>
    <row r="194" spans="1:12" ht="27" customHeight="1" x14ac:dyDescent="0.2">
      <c r="A194" s="133" t="s">
        <v>186</v>
      </c>
      <c r="B194" s="62" t="s">
        <v>204</v>
      </c>
      <c r="C194" s="34" t="str">
        <f>VLOOKUP(A194,'Daten alle Lose'!$A$10:$H$196,5,FALSE)</f>
        <v>NU</v>
      </c>
      <c r="D194" s="34">
        <f>VLOOKUP(A194,'Daten alle Lose'!$A$10:$I$196,HLOOKUP($F$6,'Daten alle Lose'!$A$10:$I$12,3,FALSE),FALSE)</f>
        <v>30</v>
      </c>
      <c r="E194" s="34" t="str">
        <f>VLOOKUP(A194,'Daten alle Lose'!$A$10:$H$196,4,FALSE)</f>
        <v>lfm</v>
      </c>
      <c r="F194" s="63">
        <f>VLOOKUP(A194,'Daten alle Lose'!$A$10:$H$196,3,FALSE)</f>
        <v>1</v>
      </c>
      <c r="G194" s="109"/>
      <c r="H194" s="72"/>
      <c r="I194" s="277"/>
      <c r="J194" s="277"/>
      <c r="K194" s="120">
        <f t="shared" ref="K194:K213" si="27">ROUND(I194+J194,4)</f>
        <v>0</v>
      </c>
      <c r="L194" s="74">
        <f t="shared" ref="L194:L213" si="28">K194*D194*F194</f>
        <v>0</v>
      </c>
    </row>
    <row r="195" spans="1:12" ht="27" customHeight="1" x14ac:dyDescent="0.2">
      <c r="A195" s="133" t="s">
        <v>187</v>
      </c>
      <c r="B195" s="62" t="s">
        <v>205</v>
      </c>
      <c r="C195" s="34" t="str">
        <f>VLOOKUP(A195,'Daten alle Lose'!$A$10:$H$196,5,FALSE)</f>
        <v>NU</v>
      </c>
      <c r="D195" s="34">
        <f>VLOOKUP(A195,'Daten alle Lose'!$A$10:$I$196,HLOOKUP($F$6,'Daten alle Lose'!$A$10:$I$12,3,FALSE),FALSE)</f>
        <v>100</v>
      </c>
      <c r="E195" s="34" t="str">
        <f>VLOOKUP(A195,'Daten alle Lose'!$A$10:$H$196,4,FALSE)</f>
        <v>m²</v>
      </c>
      <c r="F195" s="63">
        <f>VLOOKUP(A195,'Daten alle Lose'!$A$10:$H$196,3,FALSE)</f>
        <v>1</v>
      </c>
      <c r="G195" s="109"/>
      <c r="H195" s="72"/>
      <c r="I195" s="277"/>
      <c r="J195" s="277"/>
      <c r="K195" s="120">
        <f t="shared" si="27"/>
        <v>0</v>
      </c>
      <c r="L195" s="74">
        <f t="shared" si="28"/>
        <v>0</v>
      </c>
    </row>
    <row r="196" spans="1:12" ht="27" customHeight="1" x14ac:dyDescent="0.2">
      <c r="A196" s="133" t="s">
        <v>188</v>
      </c>
      <c r="B196" s="62" t="s">
        <v>475</v>
      </c>
      <c r="C196" s="34" t="str">
        <f>VLOOKUP(A196,'Daten alle Lose'!$A$10:$H$196,5,FALSE)</f>
        <v>NU</v>
      </c>
      <c r="D196" s="34">
        <f>VLOOKUP(A196,'Daten alle Lose'!$A$10:$I$196,HLOOKUP($F$6,'Daten alle Lose'!$A$10:$I$12,3,FALSE),FALSE)</f>
        <v>50</v>
      </c>
      <c r="E196" s="34" t="str">
        <f>VLOOKUP(A196,'Daten alle Lose'!$A$10:$H$196,4,FALSE)</f>
        <v>lfm</v>
      </c>
      <c r="F196" s="63">
        <f>VLOOKUP(A196,'Daten alle Lose'!$A$10:$H$196,3,FALSE)</f>
        <v>1</v>
      </c>
      <c r="G196" s="109"/>
      <c r="H196" s="72"/>
      <c r="I196" s="277"/>
      <c r="J196" s="277"/>
      <c r="K196" s="120">
        <f t="shared" si="27"/>
        <v>0</v>
      </c>
      <c r="L196" s="74">
        <f t="shared" si="28"/>
        <v>0</v>
      </c>
    </row>
    <row r="197" spans="1:12" ht="27" customHeight="1" x14ac:dyDescent="0.2">
      <c r="A197" s="133" t="s">
        <v>189</v>
      </c>
      <c r="B197" s="62" t="s">
        <v>206</v>
      </c>
      <c r="C197" s="34" t="str">
        <f>VLOOKUP(A197,'Daten alle Lose'!$A$10:$H$196,5,FALSE)</f>
        <v>NU</v>
      </c>
      <c r="D197" s="34">
        <f>VLOOKUP(A197,'Daten alle Lose'!$A$10:$I$196,HLOOKUP($F$6,'Daten alle Lose'!$A$10:$I$12,3,FALSE),FALSE)</f>
        <v>20</v>
      </c>
      <c r="E197" s="34" t="str">
        <f>VLOOKUP(A197,'Daten alle Lose'!$A$10:$H$196,4,FALSE)</f>
        <v>m³</v>
      </c>
      <c r="F197" s="63">
        <f>VLOOKUP(A197,'Daten alle Lose'!$A$10:$H$196,3,FALSE)</f>
        <v>1</v>
      </c>
      <c r="G197" s="109"/>
      <c r="H197" s="72"/>
      <c r="I197" s="277"/>
      <c r="J197" s="277"/>
      <c r="K197" s="120">
        <f t="shared" si="27"/>
        <v>0</v>
      </c>
      <c r="L197" s="74">
        <f t="shared" si="28"/>
        <v>0</v>
      </c>
    </row>
    <row r="198" spans="1:12" ht="27" customHeight="1" x14ac:dyDescent="0.2">
      <c r="A198" s="133" t="s">
        <v>190</v>
      </c>
      <c r="B198" s="62" t="s">
        <v>207</v>
      </c>
      <c r="C198" s="34" t="str">
        <f>VLOOKUP(A198,'Daten alle Lose'!$A$10:$H$196,5,FALSE)</f>
        <v>NU</v>
      </c>
      <c r="D198" s="34">
        <f>VLOOKUP(A198,'Daten alle Lose'!$A$10:$I$196,HLOOKUP($F$6,'Daten alle Lose'!$A$10:$I$12,3,FALSE),FALSE)</f>
        <v>100</v>
      </c>
      <c r="E198" s="34" t="str">
        <f>VLOOKUP(A198,'Daten alle Lose'!$A$10:$H$196,4,FALSE)</f>
        <v>m²</v>
      </c>
      <c r="F198" s="63">
        <f>VLOOKUP(A198,'Daten alle Lose'!$A$10:$H$196,3,FALSE)</f>
        <v>1</v>
      </c>
      <c r="G198" s="109"/>
      <c r="H198" s="72"/>
      <c r="I198" s="277"/>
      <c r="J198" s="277"/>
      <c r="K198" s="120">
        <f t="shared" si="27"/>
        <v>0</v>
      </c>
      <c r="L198" s="74">
        <f t="shared" si="28"/>
        <v>0</v>
      </c>
    </row>
    <row r="199" spans="1:12" ht="27" customHeight="1" x14ac:dyDescent="0.2">
      <c r="A199" s="133" t="s">
        <v>191</v>
      </c>
      <c r="B199" s="62" t="s">
        <v>208</v>
      </c>
      <c r="C199" s="34" t="str">
        <f>VLOOKUP(A199,'Daten alle Lose'!$A$10:$H$196,5,FALSE)</f>
        <v>NU</v>
      </c>
      <c r="D199" s="34">
        <f>VLOOKUP(A199,'Daten alle Lose'!$A$10:$I$196,HLOOKUP($F$6,'Daten alle Lose'!$A$10:$I$12,3,FALSE),FALSE)</f>
        <v>100</v>
      </c>
      <c r="E199" s="34" t="str">
        <f>VLOOKUP(A199,'Daten alle Lose'!$A$10:$H$196,4,FALSE)</f>
        <v>m²</v>
      </c>
      <c r="F199" s="63">
        <f>VLOOKUP(A199,'Daten alle Lose'!$A$10:$H$196,3,FALSE)</f>
        <v>1</v>
      </c>
      <c r="G199" s="109"/>
      <c r="H199" s="72"/>
      <c r="I199" s="277"/>
      <c r="J199" s="277"/>
      <c r="K199" s="120">
        <f t="shared" si="27"/>
        <v>0</v>
      </c>
      <c r="L199" s="74">
        <f t="shared" si="28"/>
        <v>0</v>
      </c>
    </row>
    <row r="200" spans="1:12" ht="27" customHeight="1" x14ac:dyDescent="0.2">
      <c r="A200" s="133" t="s">
        <v>192</v>
      </c>
      <c r="B200" s="62" t="str">
        <f>'Daten alle Lose'!B171</f>
        <v>Schottertragschicht 28 cm</v>
      </c>
      <c r="C200" s="34" t="str">
        <f>VLOOKUP(A200,'Daten alle Lose'!$A$10:$H$196,5,FALSE)</f>
        <v>NU</v>
      </c>
      <c r="D200" s="34">
        <f>VLOOKUP(A200,'Daten alle Lose'!$A$10:$I$196,HLOOKUP($F$6,'Daten alle Lose'!$A$10:$I$12,3,FALSE),FALSE)</f>
        <v>75</v>
      </c>
      <c r="E200" s="34" t="str">
        <f>VLOOKUP(A200,'Daten alle Lose'!$A$10:$H$196,4,FALSE)</f>
        <v>m²</v>
      </c>
      <c r="F200" s="63">
        <f>VLOOKUP(A200,'Daten alle Lose'!$A$10:$H$196,3,FALSE)</f>
        <v>1</v>
      </c>
      <c r="G200" s="109"/>
      <c r="H200" s="72"/>
      <c r="I200" s="277"/>
      <c r="J200" s="277"/>
      <c r="K200" s="120">
        <f t="shared" si="27"/>
        <v>0</v>
      </c>
      <c r="L200" s="74">
        <f t="shared" si="28"/>
        <v>0</v>
      </c>
    </row>
    <row r="201" spans="1:12" ht="27" customHeight="1" x14ac:dyDescent="0.2">
      <c r="A201" s="133" t="s">
        <v>193</v>
      </c>
      <c r="B201" s="62" t="str">
        <f>'Daten alle Lose'!B172</f>
        <v>Schottertragschicht 18 cm</v>
      </c>
      <c r="C201" s="34" t="str">
        <f>VLOOKUP(A201,'Daten alle Lose'!$A$10:$H$196,5,FALSE)</f>
        <v>NU</v>
      </c>
      <c r="D201" s="34">
        <f>VLOOKUP(A201,'Daten alle Lose'!$A$10:$I$196,HLOOKUP($F$6,'Daten alle Lose'!$A$10:$I$12,3,FALSE),FALSE)</f>
        <v>25</v>
      </c>
      <c r="E201" s="34" t="str">
        <f>VLOOKUP(A201,'Daten alle Lose'!$A$10:$H$196,4,FALSE)</f>
        <v>m²</v>
      </c>
      <c r="F201" s="63">
        <f>VLOOKUP(A201,'Daten alle Lose'!$A$10:$H$196,3,FALSE)</f>
        <v>1</v>
      </c>
      <c r="G201" s="109"/>
      <c r="H201" s="72"/>
      <c r="I201" s="277"/>
      <c r="J201" s="277"/>
      <c r="K201" s="120">
        <f t="shared" si="27"/>
        <v>0</v>
      </c>
      <c r="L201" s="74">
        <f t="shared" si="28"/>
        <v>0</v>
      </c>
    </row>
    <row r="202" spans="1:12" ht="27" customHeight="1" x14ac:dyDescent="0.2">
      <c r="A202" s="133" t="s">
        <v>194</v>
      </c>
      <c r="B202" s="62" t="s">
        <v>476</v>
      </c>
      <c r="C202" s="34" t="str">
        <f>VLOOKUP(A202,'Daten alle Lose'!$A$10:$H$196,5,FALSE)</f>
        <v>NU</v>
      </c>
      <c r="D202" s="34">
        <f>VLOOKUP(A202,'Daten alle Lose'!$A$10:$I$196,HLOOKUP($F$6,'Daten alle Lose'!$A$10:$I$12,3,FALSE),FALSE)</f>
        <v>50</v>
      </c>
      <c r="E202" s="34" t="str">
        <f>VLOOKUP(A202,'Daten alle Lose'!$A$10:$H$196,4,FALSE)</f>
        <v>lfm</v>
      </c>
      <c r="F202" s="63">
        <f>VLOOKUP(A202,'Daten alle Lose'!$A$10:$H$196,3,FALSE)</f>
        <v>1</v>
      </c>
      <c r="G202" s="109"/>
      <c r="H202" s="72"/>
      <c r="I202" s="277"/>
      <c r="J202" s="277"/>
      <c r="K202" s="120">
        <f t="shared" si="27"/>
        <v>0</v>
      </c>
      <c r="L202" s="74">
        <f t="shared" si="28"/>
        <v>0</v>
      </c>
    </row>
    <row r="203" spans="1:12" ht="27" customHeight="1" x14ac:dyDescent="0.2">
      <c r="A203" s="133" t="s">
        <v>195</v>
      </c>
      <c r="B203" s="62" t="s">
        <v>496</v>
      </c>
      <c r="C203" s="34" t="str">
        <f>VLOOKUP(A203,'Daten alle Lose'!$A$10:$H$196,5,FALSE)</f>
        <v>NU</v>
      </c>
      <c r="D203" s="34">
        <f>VLOOKUP(A203,'Daten alle Lose'!$A$10:$I$196,HLOOKUP($F$6,'Daten alle Lose'!$A$10:$I$12,3,FALSE),FALSE)</f>
        <v>20</v>
      </c>
      <c r="E203" s="34" t="str">
        <f>VLOOKUP(A203,'Daten alle Lose'!$A$10:$H$196,4,FALSE)</f>
        <v>lfm</v>
      </c>
      <c r="F203" s="63">
        <f>VLOOKUP(A203,'Daten alle Lose'!$A$10:$H$196,3,FALSE)</f>
        <v>1</v>
      </c>
      <c r="G203" s="109"/>
      <c r="H203" s="72"/>
      <c r="I203" s="277"/>
      <c r="J203" s="277"/>
      <c r="K203" s="120">
        <f t="shared" si="27"/>
        <v>0</v>
      </c>
      <c r="L203" s="74">
        <f t="shared" si="28"/>
        <v>0</v>
      </c>
    </row>
    <row r="204" spans="1:12" ht="27" customHeight="1" x14ac:dyDescent="0.2">
      <c r="A204" s="133" t="s">
        <v>196</v>
      </c>
      <c r="B204" s="62" t="s">
        <v>477</v>
      </c>
      <c r="C204" s="34" t="str">
        <f>VLOOKUP(A204,'Daten alle Lose'!$A$10:$H$196,5,FALSE)</f>
        <v>NU</v>
      </c>
      <c r="D204" s="34">
        <f>VLOOKUP(A204,'Daten alle Lose'!$A$10:$I$196,HLOOKUP($F$6,'Daten alle Lose'!$A$10:$I$12,3,FALSE),FALSE)</f>
        <v>50</v>
      </c>
      <c r="E204" s="34" t="str">
        <f>VLOOKUP(A204,'Daten alle Lose'!$A$10:$H$196,4,FALSE)</f>
        <v>m²</v>
      </c>
      <c r="F204" s="63">
        <f>VLOOKUP(A204,'Daten alle Lose'!$A$10:$H$196,3,FALSE)</f>
        <v>1</v>
      </c>
      <c r="G204" s="109"/>
      <c r="H204" s="72"/>
      <c r="I204" s="277"/>
      <c r="J204" s="277"/>
      <c r="K204" s="120">
        <f t="shared" si="27"/>
        <v>0</v>
      </c>
      <c r="L204" s="74">
        <f t="shared" si="28"/>
        <v>0</v>
      </c>
    </row>
    <row r="205" spans="1:12" ht="27" customHeight="1" x14ac:dyDescent="0.2">
      <c r="A205" s="133" t="s">
        <v>197</v>
      </c>
      <c r="B205" s="62" t="s">
        <v>478</v>
      </c>
      <c r="C205" s="34" t="str">
        <f>VLOOKUP(A205,'Daten alle Lose'!$A$10:$H$196,5,FALSE)</f>
        <v>NU</v>
      </c>
      <c r="D205" s="34">
        <f>VLOOKUP(A205,'Daten alle Lose'!$A$10:$I$196,HLOOKUP($F$6,'Daten alle Lose'!$A$10:$I$12,3,FALSE),FALSE)</f>
        <v>20</v>
      </c>
      <c r="E205" s="34" t="str">
        <f>VLOOKUP(A205,'Daten alle Lose'!$A$10:$H$196,4,FALSE)</f>
        <v>lfm</v>
      </c>
      <c r="F205" s="63">
        <f>VLOOKUP(A205,'Daten alle Lose'!$A$10:$H$196,3,FALSE)</f>
        <v>1</v>
      </c>
      <c r="G205" s="109"/>
      <c r="H205" s="72"/>
      <c r="I205" s="277"/>
      <c r="J205" s="277"/>
      <c r="K205" s="120">
        <f t="shared" si="27"/>
        <v>0</v>
      </c>
      <c r="L205" s="74">
        <f t="shared" si="28"/>
        <v>0</v>
      </c>
    </row>
    <row r="206" spans="1:12" ht="27" customHeight="1" x14ac:dyDescent="0.2">
      <c r="A206" s="133" t="s">
        <v>198</v>
      </c>
      <c r="B206" s="62" t="s">
        <v>209</v>
      </c>
      <c r="C206" s="34" t="str">
        <f>VLOOKUP(A206,'Daten alle Lose'!$A$10:$H$196,5,FALSE)</f>
        <v>NU</v>
      </c>
      <c r="D206" s="34">
        <f>VLOOKUP(A206,'Daten alle Lose'!$A$10:$I$196,HLOOKUP($F$6,'Daten alle Lose'!$A$10:$I$12,3,FALSE),FALSE)</f>
        <v>50</v>
      </c>
      <c r="E206" s="34" t="str">
        <f>VLOOKUP(A206,'Daten alle Lose'!$A$10:$H$196,4,FALSE)</f>
        <v>m²</v>
      </c>
      <c r="F206" s="63">
        <f>VLOOKUP(A206,'Daten alle Lose'!$A$10:$H$196,3,FALSE)</f>
        <v>1</v>
      </c>
      <c r="G206" s="109"/>
      <c r="H206" s="72"/>
      <c r="I206" s="277"/>
      <c r="J206" s="277"/>
      <c r="K206" s="120">
        <f t="shared" si="27"/>
        <v>0</v>
      </c>
      <c r="L206" s="74">
        <f t="shared" si="28"/>
        <v>0</v>
      </c>
    </row>
    <row r="207" spans="1:12" ht="27" customHeight="1" x14ac:dyDescent="0.2">
      <c r="A207" s="133" t="s">
        <v>199</v>
      </c>
      <c r="B207" s="62" t="s">
        <v>479</v>
      </c>
      <c r="C207" s="34" t="str">
        <f>VLOOKUP(A207,'Daten alle Lose'!$A$10:$H$196,5,FALSE)</f>
        <v>NU</v>
      </c>
      <c r="D207" s="34">
        <f>VLOOKUP(A207,'Daten alle Lose'!$A$10:$I$196,HLOOKUP($F$6,'Daten alle Lose'!$A$10:$I$12,3,FALSE),FALSE)</f>
        <v>20</v>
      </c>
      <c r="E207" s="34" t="str">
        <f>VLOOKUP(A207,'Daten alle Lose'!$A$10:$H$196,4,FALSE)</f>
        <v>lfm</v>
      </c>
      <c r="F207" s="63">
        <f>VLOOKUP(A207,'Daten alle Lose'!$A$10:$H$196,3,FALSE)</f>
        <v>1</v>
      </c>
      <c r="G207" s="109"/>
      <c r="H207" s="72"/>
      <c r="I207" s="277"/>
      <c r="J207" s="277"/>
      <c r="K207" s="120">
        <f t="shared" si="27"/>
        <v>0</v>
      </c>
      <c r="L207" s="74">
        <f t="shared" si="28"/>
        <v>0</v>
      </c>
    </row>
    <row r="208" spans="1:12" ht="27" customHeight="1" x14ac:dyDescent="0.2">
      <c r="A208" s="133" t="s">
        <v>200</v>
      </c>
      <c r="B208" s="62" t="s">
        <v>210</v>
      </c>
      <c r="C208" s="34" t="str">
        <f>VLOOKUP(A208,'Daten alle Lose'!$A$10:$H$196,5,FALSE)</f>
        <v>NU</v>
      </c>
      <c r="D208" s="34">
        <f>VLOOKUP(A208,'Daten alle Lose'!$A$10:$I$196,HLOOKUP($F$6,'Daten alle Lose'!$A$10:$I$12,3,FALSE),FALSE)</f>
        <v>20</v>
      </c>
      <c r="E208" s="34" t="str">
        <f>VLOOKUP(A208,'Daten alle Lose'!$A$10:$H$196,4,FALSE)</f>
        <v>m²</v>
      </c>
      <c r="F208" s="63">
        <f>VLOOKUP(A208,'Daten alle Lose'!$A$10:$H$196,3,FALSE)</f>
        <v>1</v>
      </c>
      <c r="G208" s="109"/>
      <c r="H208" s="72"/>
      <c r="I208" s="277"/>
      <c r="J208" s="277"/>
      <c r="K208" s="120">
        <f t="shared" si="27"/>
        <v>0</v>
      </c>
      <c r="L208" s="74">
        <f t="shared" si="28"/>
        <v>0</v>
      </c>
    </row>
    <row r="209" spans="1:12" ht="27" customHeight="1" x14ac:dyDescent="0.2">
      <c r="A209" s="133" t="s">
        <v>201</v>
      </c>
      <c r="B209" s="62" t="s">
        <v>211</v>
      </c>
      <c r="C209" s="34" t="str">
        <f>VLOOKUP(A209,'Daten alle Lose'!$A$10:$H$196,5,FALSE)</f>
        <v>NU</v>
      </c>
      <c r="D209" s="34">
        <f>VLOOKUP(A209,'Daten alle Lose'!$A$10:$I$196,HLOOKUP($F$6,'Daten alle Lose'!$A$10:$I$12,3,FALSE),FALSE)</f>
        <v>20</v>
      </c>
      <c r="E209" s="34" t="str">
        <f>VLOOKUP(A209,'Daten alle Lose'!$A$10:$H$196,4,FALSE)</f>
        <v>m²</v>
      </c>
      <c r="F209" s="63">
        <f>VLOOKUP(A209,'Daten alle Lose'!$A$10:$H$196,3,FALSE)</f>
        <v>1</v>
      </c>
      <c r="G209" s="109"/>
      <c r="H209" s="72"/>
      <c r="I209" s="277"/>
      <c r="J209" s="277"/>
      <c r="K209" s="120">
        <f t="shared" si="27"/>
        <v>0</v>
      </c>
      <c r="L209" s="74">
        <f t="shared" si="28"/>
        <v>0</v>
      </c>
    </row>
    <row r="210" spans="1:12" ht="27" customHeight="1" x14ac:dyDescent="0.2">
      <c r="A210" s="133" t="s">
        <v>202</v>
      </c>
      <c r="B210" s="62" t="s">
        <v>250</v>
      </c>
      <c r="C210" s="34" t="str">
        <f>VLOOKUP(A210,'Daten alle Lose'!$A$10:$H$196,5,FALSE)</f>
        <v>NU</v>
      </c>
      <c r="D210" s="34">
        <f>VLOOKUP(A210,'Daten alle Lose'!$A$10:$I$196,HLOOKUP($F$6,'Daten alle Lose'!$A$10:$I$12,3,FALSE),FALSE)</f>
        <v>10</v>
      </c>
      <c r="E210" s="34" t="str">
        <f>VLOOKUP(A210,'Daten alle Lose'!$A$10:$H$196,4,FALSE)</f>
        <v>m²</v>
      </c>
      <c r="F210" s="63">
        <f>VLOOKUP(A210,'Daten alle Lose'!$A$10:$H$196,3,FALSE)</f>
        <v>1</v>
      </c>
      <c r="G210" s="109"/>
      <c r="H210" s="72"/>
      <c r="I210" s="277"/>
      <c r="J210" s="277"/>
      <c r="K210" s="120">
        <f t="shared" si="27"/>
        <v>0</v>
      </c>
      <c r="L210" s="74">
        <f t="shared" si="28"/>
        <v>0</v>
      </c>
    </row>
    <row r="211" spans="1:12" ht="27" customHeight="1" x14ac:dyDescent="0.2">
      <c r="A211" s="133" t="s">
        <v>203</v>
      </c>
      <c r="B211" s="62" t="s">
        <v>251</v>
      </c>
      <c r="C211" s="34" t="str">
        <f>VLOOKUP(A211,'Daten alle Lose'!$A$10:$H$196,5,FALSE)</f>
        <v>NU</v>
      </c>
      <c r="D211" s="34">
        <f>VLOOKUP(A211,'Daten alle Lose'!$A$10:$I$196,HLOOKUP($F$6,'Daten alle Lose'!$A$10:$I$12,3,FALSE),FALSE)</f>
        <v>10</v>
      </c>
      <c r="E211" s="34" t="str">
        <f>VLOOKUP(A211,'Daten alle Lose'!$A$10:$H$196,4,FALSE)</f>
        <v>m²</v>
      </c>
      <c r="F211" s="63">
        <f>VLOOKUP(A211,'Daten alle Lose'!$A$10:$H$196,3,FALSE)</f>
        <v>1</v>
      </c>
      <c r="G211" s="109"/>
      <c r="H211" s="72"/>
      <c r="I211" s="277"/>
      <c r="J211" s="277"/>
      <c r="K211" s="120">
        <f t="shared" si="27"/>
        <v>0</v>
      </c>
      <c r="L211" s="74">
        <f t="shared" si="28"/>
        <v>0</v>
      </c>
    </row>
    <row r="212" spans="1:12" ht="27" customHeight="1" x14ac:dyDescent="0.2">
      <c r="A212" s="133" t="s">
        <v>252</v>
      </c>
      <c r="B212" s="62" t="s">
        <v>212</v>
      </c>
      <c r="C212" s="34" t="str">
        <f>VLOOKUP(A212,'Daten alle Lose'!$A$10:$H$196,5,FALSE)</f>
        <v>NU</v>
      </c>
      <c r="D212" s="34">
        <f>VLOOKUP(A212,'Daten alle Lose'!$A$10:$I$196,HLOOKUP($F$6,'Daten alle Lose'!$A$10:$I$12,3,FALSE),FALSE)</f>
        <v>1</v>
      </c>
      <c r="E212" s="34" t="str">
        <f>VLOOKUP(A212,'Daten alle Lose'!$A$10:$H$196,4,FALSE)</f>
        <v>Stück</v>
      </c>
      <c r="F212" s="63">
        <f>VLOOKUP(A212,'Daten alle Lose'!$A$10:$H$196,3,FALSE)</f>
        <v>1</v>
      </c>
      <c r="G212" s="109"/>
      <c r="H212" s="72"/>
      <c r="I212" s="277"/>
      <c r="J212" s="277"/>
      <c r="K212" s="120">
        <f t="shared" si="27"/>
        <v>0</v>
      </c>
      <c r="L212" s="74">
        <f t="shared" si="28"/>
        <v>0</v>
      </c>
    </row>
    <row r="213" spans="1:12" ht="27" customHeight="1" x14ac:dyDescent="0.2">
      <c r="A213" s="133" t="s">
        <v>253</v>
      </c>
      <c r="B213" s="62" t="s">
        <v>213</v>
      </c>
      <c r="C213" s="34" t="str">
        <f>VLOOKUP(A213,'Daten alle Lose'!$A$10:$H$196,5,FALSE)</f>
        <v>NU</v>
      </c>
      <c r="D213" s="34">
        <f>VLOOKUP(A213,'Daten alle Lose'!$A$10:$I$196,HLOOKUP($F$6,'Daten alle Lose'!$A$10:$I$12,3,FALSE),FALSE)</f>
        <v>5</v>
      </c>
      <c r="E213" s="34" t="str">
        <f>VLOOKUP(A213,'Daten alle Lose'!$A$10:$H$196,4,FALSE)</f>
        <v>lfm</v>
      </c>
      <c r="F213" s="63">
        <f>VLOOKUP(A213,'Daten alle Lose'!$A$10:$H$196,3,FALSE)</f>
        <v>1</v>
      </c>
      <c r="G213" s="109"/>
      <c r="H213" s="72"/>
      <c r="I213" s="277"/>
      <c r="J213" s="277"/>
      <c r="K213" s="120">
        <f t="shared" si="27"/>
        <v>0</v>
      </c>
      <c r="L213" s="74">
        <f t="shared" si="28"/>
        <v>0</v>
      </c>
    </row>
    <row r="214" spans="1:12" ht="27" customHeight="1" x14ac:dyDescent="0.2">
      <c r="A214" s="134"/>
      <c r="B214" s="65"/>
      <c r="C214" s="70"/>
      <c r="D214" s="70"/>
      <c r="E214" s="70"/>
      <c r="F214" s="70"/>
      <c r="G214" s="70"/>
      <c r="H214" s="70"/>
      <c r="I214" s="67"/>
      <c r="J214" s="67"/>
      <c r="K214" s="124" t="s">
        <v>504</v>
      </c>
      <c r="L214" s="69">
        <f>SUM(L194:L213)</f>
        <v>0</v>
      </c>
    </row>
    <row r="215" spans="1:12" ht="18" customHeight="1" thickBot="1" x14ac:dyDescent="0.25">
      <c r="A215" s="135"/>
      <c r="B215" s="127"/>
      <c r="C215" s="127"/>
      <c r="D215" s="127"/>
      <c r="E215" s="127"/>
      <c r="F215" s="127"/>
      <c r="G215" s="127"/>
      <c r="H215" s="127"/>
      <c r="I215" s="127"/>
      <c r="J215" s="127"/>
      <c r="K215" s="127"/>
      <c r="L215" s="128"/>
    </row>
    <row r="216" spans="1:12" ht="44.65" customHeight="1" thickTop="1" thickBot="1" x14ac:dyDescent="0.3">
      <c r="A216" s="134" t="s">
        <v>214</v>
      </c>
      <c r="B216" s="58" t="s">
        <v>215</v>
      </c>
      <c r="C216" s="59"/>
      <c r="D216" s="59"/>
      <c r="E216" s="59"/>
      <c r="F216" s="59"/>
      <c r="G216" s="59"/>
      <c r="H216" s="122" t="s">
        <v>420</v>
      </c>
      <c r="I216" s="30" t="s">
        <v>536</v>
      </c>
      <c r="J216" s="30" t="s">
        <v>537</v>
      </c>
      <c r="K216" s="59"/>
      <c r="L216" s="60"/>
    </row>
    <row r="217" spans="1:12" ht="27" customHeight="1" thickTop="1" x14ac:dyDescent="0.2">
      <c r="A217" s="133" t="s">
        <v>216</v>
      </c>
      <c r="B217" s="62" t="s">
        <v>226</v>
      </c>
      <c r="C217" s="34" t="str">
        <f>VLOOKUP(A217,'Daten alle Lose'!$A$10:$H$196,5,FALSE)</f>
        <v>NU</v>
      </c>
      <c r="D217" s="34">
        <f>VLOOKUP(A217,'Daten alle Lose'!$A$10:$I$196,HLOOKUP($F$6,'Daten alle Lose'!$A$10:$I$12,3,FALSE),FALSE)</f>
        <v>20</v>
      </c>
      <c r="E217" s="34" t="str">
        <f>VLOOKUP(A217,'Daten alle Lose'!$A$10:$H$196,4,FALSE)</f>
        <v>h</v>
      </c>
      <c r="F217" s="63">
        <f>VLOOKUP(A217,'Daten alle Lose'!$A$10:$H$196,3,FALSE)</f>
        <v>1</v>
      </c>
      <c r="G217" s="71"/>
      <c r="H217" s="279"/>
      <c r="I217" s="277"/>
      <c r="J217" s="132"/>
      <c r="K217" s="120">
        <f t="shared" ref="K217:K226" si="29">ROUND(I217+J217,4)</f>
        <v>0</v>
      </c>
      <c r="L217" s="74">
        <f t="shared" ref="L217:L226" si="30">K217*D217*F217</f>
        <v>0</v>
      </c>
    </row>
    <row r="218" spans="1:12" ht="27" customHeight="1" x14ac:dyDescent="0.2">
      <c r="A218" s="133" t="s">
        <v>217</v>
      </c>
      <c r="B218" s="62" t="s">
        <v>227</v>
      </c>
      <c r="C218" s="34" t="str">
        <f>VLOOKUP(A218,'Daten alle Lose'!$A$10:$H$196,5,FALSE)</f>
        <v>NU</v>
      </c>
      <c r="D218" s="34">
        <f>VLOOKUP(A218,'Daten alle Lose'!$A$10:$I$196,HLOOKUP($F$6,'Daten alle Lose'!$A$10:$I$12,3,FALSE),FALSE)</f>
        <v>20</v>
      </c>
      <c r="E218" s="34" t="str">
        <f>VLOOKUP(A218,'Daten alle Lose'!$A$10:$H$196,4,FALSE)</f>
        <v>h</v>
      </c>
      <c r="F218" s="63">
        <f>VLOOKUP(A218,'Daten alle Lose'!$A$10:$H$196,3,FALSE)</f>
        <v>1</v>
      </c>
      <c r="G218" s="72"/>
      <c r="H218" s="279"/>
      <c r="I218" s="277"/>
      <c r="J218" s="132"/>
      <c r="K218" s="120">
        <f t="shared" si="29"/>
        <v>0</v>
      </c>
      <c r="L218" s="74">
        <f t="shared" si="30"/>
        <v>0</v>
      </c>
    </row>
    <row r="219" spans="1:12" ht="27" customHeight="1" x14ac:dyDescent="0.2">
      <c r="A219" s="133" t="s">
        <v>218</v>
      </c>
      <c r="B219" s="62" t="s">
        <v>480</v>
      </c>
      <c r="C219" s="34" t="str">
        <f>VLOOKUP(A219,'Daten alle Lose'!$A$10:$H$196,5,FALSE)</f>
        <v>NU</v>
      </c>
      <c r="D219" s="34">
        <f>VLOOKUP(A219,'Daten alle Lose'!$A$10:$I$196,HLOOKUP($F$6,'Daten alle Lose'!$A$10:$I$12,3,FALSE),FALSE)</f>
        <v>1</v>
      </c>
      <c r="E219" s="34" t="str">
        <f>VLOOKUP(A219,'Daten alle Lose'!$A$10:$H$196,4,FALSE)</f>
        <v>h</v>
      </c>
      <c r="F219" s="63">
        <f>VLOOKUP(A219,'Daten alle Lose'!$A$10:$H$196,3,FALSE)</f>
        <v>1</v>
      </c>
      <c r="G219" s="72"/>
      <c r="H219" s="279"/>
      <c r="I219" s="277"/>
      <c r="J219" s="277"/>
      <c r="K219" s="120">
        <f t="shared" si="29"/>
        <v>0</v>
      </c>
      <c r="L219" s="74">
        <f t="shared" si="30"/>
        <v>0</v>
      </c>
    </row>
    <row r="220" spans="1:12" ht="27" customHeight="1" x14ac:dyDescent="0.2">
      <c r="A220" s="133" t="s">
        <v>219</v>
      </c>
      <c r="B220" s="62" t="s">
        <v>487</v>
      </c>
      <c r="C220" s="34" t="str">
        <f>VLOOKUP(A220,'Daten alle Lose'!$A$10:$H$196,5,FALSE)</f>
        <v>NU</v>
      </c>
      <c r="D220" s="34">
        <f>VLOOKUP(A220,'Daten alle Lose'!$A$10:$I$196,HLOOKUP($F$6,'Daten alle Lose'!$A$10:$I$12,3,FALSE),FALSE)</f>
        <v>1</v>
      </c>
      <c r="E220" s="34" t="str">
        <f>VLOOKUP(A220,'Daten alle Lose'!$A$10:$H$196,4,FALSE)</f>
        <v>h</v>
      </c>
      <c r="F220" s="63">
        <f>VLOOKUP(A220,'Daten alle Lose'!$A$10:$H$196,3,FALSE)</f>
        <v>1</v>
      </c>
      <c r="G220" s="72"/>
      <c r="H220" s="279"/>
      <c r="I220" s="277"/>
      <c r="J220" s="277"/>
      <c r="K220" s="120">
        <f t="shared" si="29"/>
        <v>0</v>
      </c>
      <c r="L220" s="74">
        <f t="shared" si="30"/>
        <v>0</v>
      </c>
    </row>
    <row r="221" spans="1:12" ht="27" customHeight="1" x14ac:dyDescent="0.2">
      <c r="A221" s="133" t="s">
        <v>220</v>
      </c>
      <c r="B221" s="62" t="s">
        <v>486</v>
      </c>
      <c r="C221" s="34" t="str">
        <f>VLOOKUP(A221,'Daten alle Lose'!$A$10:$H$196,5,FALSE)</f>
        <v>NU</v>
      </c>
      <c r="D221" s="34">
        <f>VLOOKUP(A221,'Daten alle Lose'!$A$10:$I$196,HLOOKUP($F$6,'Daten alle Lose'!$A$10:$I$12,3,FALSE),FALSE)</f>
        <v>1</v>
      </c>
      <c r="E221" s="34" t="str">
        <f>VLOOKUP(A221,'Daten alle Lose'!$A$10:$H$196,4,FALSE)</f>
        <v>h</v>
      </c>
      <c r="F221" s="63">
        <f>VLOOKUP(A221,'Daten alle Lose'!$A$10:$H$196,3,FALSE)</f>
        <v>1</v>
      </c>
      <c r="G221" s="72"/>
      <c r="H221" s="279"/>
      <c r="I221" s="277"/>
      <c r="J221" s="277"/>
      <c r="K221" s="120">
        <f t="shared" si="29"/>
        <v>0</v>
      </c>
      <c r="L221" s="74">
        <f t="shared" si="30"/>
        <v>0</v>
      </c>
    </row>
    <row r="222" spans="1:12" ht="27" customHeight="1" x14ac:dyDescent="0.2">
      <c r="A222" s="133" t="s">
        <v>221</v>
      </c>
      <c r="B222" s="62" t="s">
        <v>485</v>
      </c>
      <c r="C222" s="34" t="str">
        <f>VLOOKUP(A222,'Daten alle Lose'!$A$10:$H$196,5,FALSE)</f>
        <v>NU</v>
      </c>
      <c r="D222" s="34">
        <f>VLOOKUP(A222,'Daten alle Lose'!$A$10:$I$196,HLOOKUP($F$6,'Daten alle Lose'!$A$10:$I$12,3,FALSE),FALSE)</f>
        <v>1</v>
      </c>
      <c r="E222" s="34" t="str">
        <f>VLOOKUP(A222,'Daten alle Lose'!$A$10:$H$196,4,FALSE)</f>
        <v>h</v>
      </c>
      <c r="F222" s="63">
        <f>VLOOKUP(A222,'Daten alle Lose'!$A$10:$H$196,3,FALSE)</f>
        <v>1</v>
      </c>
      <c r="G222" s="72"/>
      <c r="H222" s="279"/>
      <c r="I222" s="277"/>
      <c r="J222" s="277"/>
      <c r="K222" s="120">
        <f t="shared" si="29"/>
        <v>0</v>
      </c>
      <c r="L222" s="74">
        <f t="shared" si="30"/>
        <v>0</v>
      </c>
    </row>
    <row r="223" spans="1:12" ht="27" customHeight="1" x14ac:dyDescent="0.2">
      <c r="A223" s="133" t="s">
        <v>222</v>
      </c>
      <c r="B223" s="62" t="s">
        <v>484</v>
      </c>
      <c r="C223" s="34" t="str">
        <f>VLOOKUP(A223,'Daten alle Lose'!$A$10:$H$196,5,FALSE)</f>
        <v>NU</v>
      </c>
      <c r="D223" s="34">
        <f>VLOOKUP(A223,'Daten alle Lose'!$A$10:$I$196,HLOOKUP($F$6,'Daten alle Lose'!$A$10:$I$12,3,FALSE),FALSE)</f>
        <v>1</v>
      </c>
      <c r="E223" s="34" t="str">
        <f>VLOOKUP(A223,'Daten alle Lose'!$A$10:$H$196,4,FALSE)</f>
        <v>h</v>
      </c>
      <c r="F223" s="63">
        <f>VLOOKUP(A223,'Daten alle Lose'!$A$10:$H$196,3,FALSE)</f>
        <v>1</v>
      </c>
      <c r="G223" s="72"/>
      <c r="H223" s="279"/>
      <c r="I223" s="277"/>
      <c r="J223" s="277"/>
      <c r="K223" s="120">
        <f t="shared" si="29"/>
        <v>0</v>
      </c>
      <c r="L223" s="74">
        <f t="shared" si="30"/>
        <v>0</v>
      </c>
    </row>
    <row r="224" spans="1:12" ht="27" customHeight="1" x14ac:dyDescent="0.2">
      <c r="A224" s="133" t="s">
        <v>223</v>
      </c>
      <c r="B224" s="62" t="s">
        <v>483</v>
      </c>
      <c r="C224" s="34" t="str">
        <f>VLOOKUP(A224,'Daten alle Lose'!$A$10:$H$196,5,FALSE)</f>
        <v>NU</v>
      </c>
      <c r="D224" s="34">
        <f>VLOOKUP(A224,'Daten alle Lose'!$A$10:$I$196,HLOOKUP($F$6,'Daten alle Lose'!$A$10:$I$12,3,FALSE),FALSE)</f>
        <v>1</v>
      </c>
      <c r="E224" s="34" t="str">
        <f>VLOOKUP(A224,'Daten alle Lose'!$A$10:$H$196,4,FALSE)</f>
        <v>h</v>
      </c>
      <c r="F224" s="63">
        <f>VLOOKUP(A224,'Daten alle Lose'!$A$10:$H$196,3,FALSE)</f>
        <v>1</v>
      </c>
      <c r="G224" s="72"/>
      <c r="H224" s="279"/>
      <c r="I224" s="277"/>
      <c r="J224" s="277"/>
      <c r="K224" s="120">
        <f t="shared" si="29"/>
        <v>0</v>
      </c>
      <c r="L224" s="74">
        <f t="shared" si="30"/>
        <v>0</v>
      </c>
    </row>
    <row r="225" spans="1:12" ht="27" customHeight="1" x14ac:dyDescent="0.2">
      <c r="A225" s="133" t="s">
        <v>224</v>
      </c>
      <c r="B225" s="62" t="s">
        <v>482</v>
      </c>
      <c r="C225" s="34" t="str">
        <f>VLOOKUP(A225,'Daten alle Lose'!$A$10:$H$196,5,FALSE)</f>
        <v>NU</v>
      </c>
      <c r="D225" s="34">
        <f>VLOOKUP(A225,'Daten alle Lose'!$A$10:$I$196,HLOOKUP($F$6,'Daten alle Lose'!$A$10:$I$12,3,FALSE),FALSE)</f>
        <v>1</v>
      </c>
      <c r="E225" s="34" t="str">
        <f>VLOOKUP(A225,'Daten alle Lose'!$A$10:$H$196,4,FALSE)</f>
        <v>h</v>
      </c>
      <c r="F225" s="63">
        <f>VLOOKUP(A225,'Daten alle Lose'!$A$10:$H$196,3,FALSE)</f>
        <v>1</v>
      </c>
      <c r="G225" s="72"/>
      <c r="H225" s="279"/>
      <c r="I225" s="277"/>
      <c r="J225" s="277"/>
      <c r="K225" s="120">
        <f t="shared" si="29"/>
        <v>0</v>
      </c>
      <c r="L225" s="74">
        <f t="shared" si="30"/>
        <v>0</v>
      </c>
    </row>
    <row r="226" spans="1:12" ht="27" customHeight="1" x14ac:dyDescent="0.2">
      <c r="A226" s="133" t="s">
        <v>225</v>
      </c>
      <c r="B226" s="62" t="s">
        <v>481</v>
      </c>
      <c r="C226" s="34" t="str">
        <f>VLOOKUP(A226,'Daten alle Lose'!$A$10:$H$196,5,FALSE)</f>
        <v>NU</v>
      </c>
      <c r="D226" s="34">
        <f>VLOOKUP(A226,'Daten alle Lose'!$A$10:$I$196,HLOOKUP($F$6,'Daten alle Lose'!$A$10:$I$12,3,FALSE),FALSE)</f>
        <v>1</v>
      </c>
      <c r="E226" s="34" t="str">
        <f>VLOOKUP(A226,'Daten alle Lose'!$A$10:$H$196,4,FALSE)</f>
        <v>h</v>
      </c>
      <c r="F226" s="63">
        <f>VLOOKUP(A226,'Daten alle Lose'!$A$10:$H$196,3,FALSE)</f>
        <v>1</v>
      </c>
      <c r="G226" s="73"/>
      <c r="H226" s="279"/>
      <c r="I226" s="277"/>
      <c r="J226" s="277"/>
      <c r="K226" s="120">
        <f t="shared" si="29"/>
        <v>0</v>
      </c>
      <c r="L226" s="74">
        <f t="shared" si="30"/>
        <v>0</v>
      </c>
    </row>
    <row r="227" spans="1:12" ht="27" customHeight="1" x14ac:dyDescent="0.2">
      <c r="A227" s="57"/>
      <c r="B227" s="65"/>
      <c r="C227" s="66"/>
      <c r="D227" s="66"/>
      <c r="E227" s="66"/>
      <c r="F227" s="66"/>
      <c r="G227" s="70"/>
      <c r="H227" s="70"/>
      <c r="I227" s="67"/>
      <c r="J227" s="67"/>
      <c r="K227" s="124" t="s">
        <v>504</v>
      </c>
      <c r="L227" s="69">
        <f>SUM(L217:L226)</f>
        <v>0</v>
      </c>
    </row>
    <row r="228" spans="1:12" ht="18" customHeight="1" x14ac:dyDescent="0.2">
      <c r="A228" s="126"/>
      <c r="B228" s="127"/>
      <c r="C228" s="127"/>
      <c r="D228" s="127"/>
      <c r="E228" s="127"/>
      <c r="F228" s="127"/>
      <c r="G228" s="127"/>
      <c r="H228" s="127"/>
      <c r="I228" s="127"/>
      <c r="J228" s="127"/>
      <c r="K228" s="127"/>
      <c r="L228" s="128"/>
    </row>
    <row r="229" spans="1:12" ht="33.4" customHeight="1" x14ac:dyDescent="0.25">
      <c r="A229" s="92"/>
      <c r="B229" s="93"/>
      <c r="G229" s="94"/>
      <c r="H229" s="94"/>
      <c r="I229" s="95"/>
      <c r="J229" s="95"/>
      <c r="K229" s="125" t="s">
        <v>504</v>
      </c>
      <c r="L229" s="96" t="e">
        <f>L17+L22+L39+L65+L81+L88+L98+L105+L112+L182+L191+L214+L227</f>
        <v>#N/A</v>
      </c>
    </row>
    <row r="230" spans="1:12" ht="18" customHeight="1" x14ac:dyDescent="0.2">
      <c r="A230" s="382"/>
      <c r="B230" s="383"/>
      <c r="C230" s="383"/>
      <c r="D230" s="383"/>
      <c r="E230" s="383"/>
      <c r="F230" s="383"/>
      <c r="G230" s="383"/>
      <c r="H230" s="383"/>
      <c r="I230" s="383"/>
      <c r="J230" s="383"/>
      <c r="K230" s="383"/>
      <c r="L230" s="384"/>
    </row>
  </sheetData>
  <sheetProtection algorithmName="SHA-512" hashValue="0GAEA4qNosmQ8uUBoQp/6s1W6RKbwouuhrw2hcbYA/68gQZ7qUK3tjlkHqcIRwK25w5yAc5pJeEpNiHM1Z5anQ==" saltValue="vU81XN7upLe+neGh/injwQ==" spinCount="100000" sheet="1" objects="1" scenarios="1"/>
  <mergeCells count="2">
    <mergeCell ref="A230:L230"/>
    <mergeCell ref="A1:L1"/>
  </mergeCells>
  <phoneticPr fontId="14" type="noConversion"/>
  <pageMargins left="0.70866141732283472" right="0.70866141732283472" top="0.58632812499999998" bottom="0.78740157480314965" header="0.31496062992125984" footer="0.31496062992125984"/>
  <pageSetup paperSize="9" scale="46" fitToHeight="0" orientation="portrait" horizontalDpi="0" verticalDpi="0" r:id="rId1"/>
  <headerFooter>
    <oddHeader>&amp;CGrünpflege Gebäudewirtschaft Cottbus GmbH</oddHeader>
    <oddFooter>&amp;CSeite &amp;P von &amp;N</oddFooter>
  </headerFooter>
  <rowBreaks count="3" manualBreakCount="3">
    <brk id="61" max="16383" man="1"/>
    <brk id="113" max="16383" man="1"/>
    <brk id="17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L230"/>
  <sheetViews>
    <sheetView zoomScale="80" zoomScaleNormal="80" zoomScalePageLayoutView="60" workbookViewId="0">
      <selection activeCell="G3" sqref="G3"/>
    </sheetView>
  </sheetViews>
  <sheetFormatPr baseColWidth="10" defaultColWidth="11.42578125" defaultRowHeight="14.25" x14ac:dyDescent="0.2"/>
  <cols>
    <col min="1" max="1" width="9.7109375" style="27" customWidth="1"/>
    <col min="2" max="2" width="51.7109375" style="27" customWidth="1"/>
    <col min="3" max="3" width="9.7109375" style="27" customWidth="1"/>
    <col min="4" max="4" width="10.7109375" style="27" customWidth="1"/>
    <col min="5" max="5" width="10" style="27" customWidth="1"/>
    <col min="6" max="6" width="9.7109375" style="27" customWidth="1"/>
    <col min="7" max="7" width="13.28515625" style="27" customWidth="1"/>
    <col min="8" max="8" width="13.7109375" style="27" customWidth="1"/>
    <col min="9" max="10" width="12.7109375" style="27" customWidth="1"/>
    <col min="11" max="11" width="14.140625" style="27" customWidth="1"/>
    <col min="12" max="12" width="16.85546875" style="27" customWidth="1"/>
    <col min="13" max="16384" width="11.42578125" style="27"/>
  </cols>
  <sheetData>
    <row r="1" spans="1:12" ht="27.6" customHeight="1" x14ac:dyDescent="0.2">
      <c r="A1" s="386" t="s">
        <v>498</v>
      </c>
      <c r="B1" s="386"/>
      <c r="C1" s="386"/>
      <c r="D1" s="386"/>
      <c r="E1" s="386"/>
      <c r="F1" s="386"/>
      <c r="G1" s="386"/>
      <c r="H1" s="386"/>
      <c r="I1" s="386"/>
      <c r="J1" s="386"/>
      <c r="K1" s="386"/>
      <c r="L1" s="386"/>
    </row>
    <row r="2" spans="1:12" ht="9" customHeight="1" x14ac:dyDescent="0.2"/>
    <row r="3" spans="1:12" ht="33" customHeight="1" x14ac:dyDescent="0.25">
      <c r="A3" s="111" t="s">
        <v>398</v>
      </c>
      <c r="B3" s="115">
        <f>Basisinformation!E5</f>
        <v>0</v>
      </c>
      <c r="C3" s="87"/>
      <c r="D3" s="88"/>
      <c r="E3" s="76"/>
      <c r="F3" s="76"/>
      <c r="G3" s="76"/>
      <c r="H3" s="85"/>
      <c r="I3" s="112"/>
      <c r="J3" s="112" t="s">
        <v>256</v>
      </c>
      <c r="K3" s="114">
        <f>Basisinformation!E3</f>
        <v>0</v>
      </c>
    </row>
    <row r="4" spans="1:12" ht="9" customHeight="1" x14ac:dyDescent="0.2"/>
    <row r="5" spans="1:12" ht="33" customHeight="1" x14ac:dyDescent="0.2">
      <c r="A5" s="111" t="s">
        <v>264</v>
      </c>
      <c r="B5" s="115" t="s">
        <v>267</v>
      </c>
      <c r="C5" s="86"/>
      <c r="D5" s="88"/>
      <c r="E5" s="76"/>
      <c r="F5" s="76"/>
      <c r="G5" s="76"/>
      <c r="H5" s="76"/>
      <c r="I5" s="76"/>
      <c r="J5" s="76"/>
      <c r="K5" s="76"/>
      <c r="L5" s="76"/>
    </row>
    <row r="6" spans="1:12" ht="21" customHeight="1" x14ac:dyDescent="0.25">
      <c r="A6" s="86"/>
      <c r="B6" s="86"/>
      <c r="C6" s="232" t="s">
        <v>399</v>
      </c>
      <c r="D6" s="86"/>
      <c r="E6" s="76"/>
      <c r="F6" s="76" t="s">
        <v>625</v>
      </c>
      <c r="G6" s="233" t="s">
        <v>715</v>
      </c>
      <c r="H6" s="211"/>
      <c r="I6" s="211"/>
      <c r="J6" s="211"/>
      <c r="K6" s="211"/>
    </row>
    <row r="7" spans="1:12" ht="9" customHeight="1" x14ac:dyDescent="0.2"/>
    <row r="8" spans="1:12" ht="60" customHeight="1" thickBot="1" x14ac:dyDescent="0.3">
      <c r="A8" s="29" t="s">
        <v>268</v>
      </c>
      <c r="B8" s="28" t="s">
        <v>265</v>
      </c>
      <c r="C8" s="56" t="s">
        <v>505</v>
      </c>
      <c r="D8" s="29" t="s">
        <v>54</v>
      </c>
      <c r="E8" s="56" t="s">
        <v>404</v>
      </c>
      <c r="F8" s="56" t="s">
        <v>363</v>
      </c>
      <c r="G8" s="52" t="s">
        <v>361</v>
      </c>
      <c r="H8" s="121" t="s">
        <v>422</v>
      </c>
      <c r="I8" s="30" t="s">
        <v>501</v>
      </c>
      <c r="J8" s="30" t="s">
        <v>502</v>
      </c>
      <c r="K8" s="30" t="s">
        <v>392</v>
      </c>
      <c r="L8" s="30" t="s">
        <v>405</v>
      </c>
    </row>
    <row r="9" spans="1:12" ht="48.75" customHeight="1" thickTop="1" thickBot="1" x14ac:dyDescent="0.25">
      <c r="A9" s="280">
        <v>1</v>
      </c>
      <c r="B9" s="32" t="s">
        <v>230</v>
      </c>
      <c r="C9" s="33"/>
      <c r="D9" s="33"/>
      <c r="E9" s="33"/>
      <c r="F9" s="33"/>
      <c r="G9" s="33"/>
      <c r="H9" s="122" t="s">
        <v>417</v>
      </c>
      <c r="I9" s="104"/>
      <c r="J9" s="59"/>
      <c r="K9" s="59"/>
      <c r="L9" s="60"/>
    </row>
    <row r="10" spans="1:12" ht="27" customHeight="1" thickTop="1" x14ac:dyDescent="0.2">
      <c r="A10" s="133" t="s">
        <v>0</v>
      </c>
      <c r="B10" s="62" t="s">
        <v>506</v>
      </c>
      <c r="C10" s="34" t="str">
        <f>VLOOKUP(A10,'Daten alle Lose'!$A$10:$H$196,5,FALSE)</f>
        <v>U</v>
      </c>
      <c r="D10" s="34">
        <f>VLOOKUP(A10,'Daten alle Lose'!$A$10:$I$196,HLOOKUP($F$6,'Daten alle Lose'!$A$10:$I$12,3,FALSE),FALSE)</f>
        <v>100000</v>
      </c>
      <c r="E10" s="34" t="str">
        <f>VLOOKUP(A10,'Daten alle Lose'!$A$10:$H$196,4,FALSE)</f>
        <v>m²</v>
      </c>
      <c r="F10" s="63">
        <f>VLOOKUP(A10,'Daten alle Lose'!$A$10:$H$196,3,FALSE)</f>
        <v>5</v>
      </c>
      <c r="G10" s="275"/>
      <c r="H10" s="276"/>
      <c r="I10" s="281" t="e">
        <f>ROUND(VLOOKUP(H10,'Übersicht Stundensätze'!$A$7:$E$12,5,0)/G10,4)</f>
        <v>#N/A</v>
      </c>
      <c r="J10" s="277"/>
      <c r="K10" s="282" t="e">
        <f t="shared" ref="K10:K16" si="0">ROUND(I10+J10,4)</f>
        <v>#N/A</v>
      </c>
      <c r="L10" s="283" t="e">
        <f>K10*D10*F10</f>
        <v>#N/A</v>
      </c>
    </row>
    <row r="11" spans="1:12" ht="27" customHeight="1" x14ac:dyDescent="0.2">
      <c r="A11" s="133" t="s">
        <v>1</v>
      </c>
      <c r="B11" s="62" t="s">
        <v>374</v>
      </c>
      <c r="C11" s="34" t="str">
        <f>VLOOKUP(A11,'Daten alle Lose'!$A$10:$H$196,5,FALSE)</f>
        <v>U</v>
      </c>
      <c r="D11" s="34">
        <f>VLOOKUP(A11,'Daten alle Lose'!$A$10:$I$196,HLOOKUP($F$6,'Daten alle Lose'!$A$10:$I$12,3,FALSE),FALSE)</f>
        <v>100000</v>
      </c>
      <c r="E11" s="34" t="str">
        <f>VLOOKUP(A11,'Daten alle Lose'!$A$10:$H$196,4,FALSE)</f>
        <v>m²</v>
      </c>
      <c r="F11" s="63">
        <f>VLOOKUP(A11,'Daten alle Lose'!$A$10:$H$196,3,FALSE)</f>
        <v>1</v>
      </c>
      <c r="G11" s="275"/>
      <c r="H11" s="276"/>
      <c r="I11" s="281" t="e">
        <f>ROUND(VLOOKUP(H11,'Übersicht Stundensätze'!$A$7:$E$12,5,0)/G11,4)</f>
        <v>#N/A</v>
      </c>
      <c r="J11" s="277"/>
      <c r="K11" s="282" t="e">
        <f t="shared" si="0"/>
        <v>#N/A</v>
      </c>
      <c r="L11" s="283" t="e">
        <f t="shared" ref="L11:L16" si="1">K11*D11*F11</f>
        <v>#N/A</v>
      </c>
    </row>
    <row r="12" spans="1:12" ht="27" customHeight="1" x14ac:dyDescent="0.2">
      <c r="A12" s="133" t="s">
        <v>2</v>
      </c>
      <c r="B12" s="62" t="s">
        <v>375</v>
      </c>
      <c r="C12" s="34" t="str">
        <f>VLOOKUP(A12,'Daten alle Lose'!$A$10:$H$196,5,FALSE)</f>
        <v>U</v>
      </c>
      <c r="D12" s="34">
        <f>VLOOKUP(A12,'Daten alle Lose'!$A$10:$I$196,HLOOKUP($F$6,'Daten alle Lose'!$A$10:$I$12,3,FALSE),FALSE)</f>
        <v>100000</v>
      </c>
      <c r="E12" s="34" t="str">
        <f>VLOOKUP(A12,'Daten alle Lose'!$A$10:$H$196,4,FALSE)</f>
        <v>m²</v>
      </c>
      <c r="F12" s="63">
        <f>VLOOKUP(A12,'Daten alle Lose'!$A$10:$H$196,3,FALSE)</f>
        <v>1</v>
      </c>
      <c r="G12" s="275"/>
      <c r="H12" s="276"/>
      <c r="I12" s="281" t="e">
        <f>ROUND(VLOOKUP(H12,'Übersicht Stundensätze'!$A$7:$E$12,5,0)/G12,4)</f>
        <v>#N/A</v>
      </c>
      <c r="J12" s="277"/>
      <c r="K12" s="282" t="e">
        <f t="shared" si="0"/>
        <v>#N/A</v>
      </c>
      <c r="L12" s="283" t="e">
        <f t="shared" si="1"/>
        <v>#N/A</v>
      </c>
    </row>
    <row r="13" spans="1:12" ht="27" customHeight="1" x14ac:dyDescent="0.2">
      <c r="A13" s="133" t="s">
        <v>3</v>
      </c>
      <c r="B13" s="62" t="s">
        <v>55</v>
      </c>
      <c r="C13" s="34" t="str">
        <f>VLOOKUP(A13,'Daten alle Lose'!$A$10:$H$196,5,FALSE)</f>
        <v>U</v>
      </c>
      <c r="D13" s="34">
        <f>VLOOKUP(A13,'Daten alle Lose'!$A$10:$I$196,HLOOKUP($F$6,'Daten alle Lose'!$A$10:$I$12,3,FALSE),FALSE)</f>
        <v>100</v>
      </c>
      <c r="E13" s="34" t="str">
        <f>VLOOKUP(A13,'Daten alle Lose'!$A$10:$H$196,4,FALSE)</f>
        <v>lfm</v>
      </c>
      <c r="F13" s="63">
        <f>VLOOKUP(A13,'Daten alle Lose'!$A$10:$H$196,3,FALSE)</f>
        <v>1</v>
      </c>
      <c r="G13" s="275"/>
      <c r="H13" s="276"/>
      <c r="I13" s="281" t="e">
        <f>ROUND(VLOOKUP(H13,'Übersicht Stundensätze'!$A$7:$E$12,5,0)/G13,4)</f>
        <v>#N/A</v>
      </c>
      <c r="J13" s="277"/>
      <c r="K13" s="282" t="e">
        <f t="shared" si="0"/>
        <v>#N/A</v>
      </c>
      <c r="L13" s="283" t="e">
        <f t="shared" si="1"/>
        <v>#N/A</v>
      </c>
    </row>
    <row r="14" spans="1:12" ht="27" customHeight="1" x14ac:dyDescent="0.2">
      <c r="A14" s="133" t="s">
        <v>234</v>
      </c>
      <c r="B14" s="62" t="s">
        <v>229</v>
      </c>
      <c r="C14" s="34" t="str">
        <f>VLOOKUP(A14,'Daten alle Lose'!$A$10:$H$196,5,FALSE)</f>
        <v>U</v>
      </c>
      <c r="D14" s="34">
        <f>VLOOKUP(A14,'Daten alle Lose'!$A$10:$I$196,HLOOKUP($F$6,'Daten alle Lose'!$A$10:$I$12,3,FALSE),FALSE)</f>
        <v>1000</v>
      </c>
      <c r="E14" s="34" t="str">
        <f>VLOOKUP(A14,'Daten alle Lose'!$A$10:$H$196,4,FALSE)</f>
        <v>m²</v>
      </c>
      <c r="F14" s="63">
        <f>VLOOKUP(A14,'Daten alle Lose'!$A$10:$H$196,3,FALSE)</f>
        <v>1</v>
      </c>
      <c r="G14" s="275"/>
      <c r="H14" s="276"/>
      <c r="I14" s="281" t="e">
        <f>ROUND(VLOOKUP(H14,'Übersicht Stundensätze'!$A$7:$E$12,5,0)/G14,4)</f>
        <v>#N/A</v>
      </c>
      <c r="J14" s="277"/>
      <c r="K14" s="282" t="e">
        <f t="shared" si="0"/>
        <v>#N/A</v>
      </c>
      <c r="L14" s="283" t="e">
        <f t="shared" si="1"/>
        <v>#N/A</v>
      </c>
    </row>
    <row r="15" spans="1:12" ht="27" customHeight="1" x14ac:dyDescent="0.2">
      <c r="A15" s="133" t="s">
        <v>233</v>
      </c>
      <c r="B15" s="62" t="s">
        <v>488</v>
      </c>
      <c r="C15" s="34" t="str">
        <f>VLOOKUP(A15,'Daten alle Lose'!$A$10:$H$196,5,FALSE)</f>
        <v>NU</v>
      </c>
      <c r="D15" s="34">
        <f>VLOOKUP(A15,'Daten alle Lose'!$A$10:$I$196,HLOOKUP($F$6,'Daten alle Lose'!$A$10:$I$12,3,FALSE),FALSE)</f>
        <v>12000</v>
      </c>
      <c r="E15" s="34" t="str">
        <f>VLOOKUP(A15,'Daten alle Lose'!$A$10:$H$196,4,FALSE)</f>
        <v>m²</v>
      </c>
      <c r="F15" s="63">
        <f>VLOOKUP(A15,'Daten alle Lose'!$A$10:$H$196,3,FALSE)</f>
        <v>2</v>
      </c>
      <c r="G15" s="275"/>
      <c r="H15" s="276"/>
      <c r="I15" s="281" t="e">
        <f>ROUND(VLOOKUP(H15,'Übersicht Stundensätze'!$A$7:$E$12,5,0)/G15,4)</f>
        <v>#N/A</v>
      </c>
      <c r="J15" s="277"/>
      <c r="K15" s="282" t="e">
        <f t="shared" si="0"/>
        <v>#N/A</v>
      </c>
      <c r="L15" s="283" t="e">
        <f t="shared" si="1"/>
        <v>#N/A</v>
      </c>
    </row>
    <row r="16" spans="1:12" ht="27" customHeight="1" x14ac:dyDescent="0.2">
      <c r="A16" s="133" t="s">
        <v>376</v>
      </c>
      <c r="B16" s="62" t="s">
        <v>421</v>
      </c>
      <c r="C16" s="34" t="str">
        <f>VLOOKUP(A16,'Daten alle Lose'!$A$10:$H$196,5,FALSE)</f>
        <v>NU</v>
      </c>
      <c r="D16" s="34">
        <f>VLOOKUP(A16,'Daten alle Lose'!$A$10:$I$196,HLOOKUP($F$6,'Daten alle Lose'!$A$10:$I$12,3,FALSE),FALSE)</f>
        <v>12000</v>
      </c>
      <c r="E16" s="34" t="str">
        <f>VLOOKUP(A16,'Daten alle Lose'!$A$10:$H$196,4,FALSE)</f>
        <v>m²</v>
      </c>
      <c r="F16" s="63">
        <f>VLOOKUP(A16,'Daten alle Lose'!$A$10:$H$196,3,FALSE)</f>
        <v>1</v>
      </c>
      <c r="G16" s="275"/>
      <c r="H16" s="276"/>
      <c r="I16" s="281" t="e">
        <f>ROUND(VLOOKUP(H16,'Übersicht Stundensätze'!$A$7:$E$12,5,0)/G16,4)</f>
        <v>#N/A</v>
      </c>
      <c r="J16" s="277"/>
      <c r="K16" s="282" t="e">
        <f t="shared" si="0"/>
        <v>#N/A</v>
      </c>
      <c r="L16" s="283" t="e">
        <f t="shared" si="1"/>
        <v>#N/A</v>
      </c>
    </row>
    <row r="17" spans="1:12" ht="27" customHeight="1" x14ac:dyDescent="0.2">
      <c r="A17" s="284"/>
      <c r="B17" s="65"/>
      <c r="C17" s="66"/>
      <c r="D17" s="66"/>
      <c r="E17" s="66"/>
      <c r="F17" s="66"/>
      <c r="G17" s="70"/>
      <c r="H17" s="70"/>
      <c r="I17" s="67"/>
      <c r="J17" s="67"/>
      <c r="K17" s="123" t="s">
        <v>504</v>
      </c>
      <c r="L17" s="68" t="e">
        <f>SUM(L10:L16)</f>
        <v>#N/A</v>
      </c>
    </row>
    <row r="18" spans="1:12" ht="18" customHeight="1" x14ac:dyDescent="0.2">
      <c r="A18" s="135"/>
      <c r="B18" s="127"/>
      <c r="C18" s="127"/>
      <c r="D18" s="127"/>
      <c r="E18" s="127"/>
      <c r="F18" s="127"/>
      <c r="G18" s="127"/>
      <c r="H18" s="127"/>
      <c r="I18" s="127"/>
      <c r="J18" s="127"/>
      <c r="K18" s="127"/>
      <c r="L18" s="128"/>
    </row>
    <row r="19" spans="1:12" ht="27" customHeight="1" x14ac:dyDescent="0.2">
      <c r="A19" s="134" t="s">
        <v>4</v>
      </c>
      <c r="B19" s="58" t="s">
        <v>57</v>
      </c>
      <c r="C19" s="59"/>
      <c r="D19" s="59"/>
      <c r="E19" s="59"/>
      <c r="F19" s="59"/>
      <c r="G19" s="59"/>
      <c r="H19" s="59"/>
      <c r="I19" s="59"/>
      <c r="J19" s="59"/>
      <c r="K19" s="59"/>
      <c r="L19" s="60"/>
    </row>
    <row r="20" spans="1:12" ht="27" customHeight="1" x14ac:dyDescent="0.2">
      <c r="A20" s="133" t="s">
        <v>5</v>
      </c>
      <c r="B20" s="62" t="s">
        <v>56</v>
      </c>
      <c r="C20" s="34" t="str">
        <f>VLOOKUP(A20,'Daten alle Lose'!$A$10:$H$196,5,FALSE)</f>
        <v>U</v>
      </c>
      <c r="D20" s="34">
        <f>VLOOKUP(A20,'Daten alle Lose'!$A$10:$I$196,HLOOKUP($F$6,'Daten alle Lose'!$A$10:$I$12,3,FALSE),FALSE)</f>
        <v>43000</v>
      </c>
      <c r="E20" s="34" t="str">
        <f>VLOOKUP(A20,'Daten alle Lose'!$A$10:$H$196,4,FALSE)</f>
        <v>m²</v>
      </c>
      <c r="F20" s="63">
        <f>VLOOKUP(A20,'Daten alle Lose'!$A$10:$H$196,3,FALSE)</f>
        <v>4</v>
      </c>
      <c r="G20" s="275"/>
      <c r="H20" s="278"/>
      <c r="I20" s="281" t="e">
        <f>ROUND(VLOOKUP(H20,'Übersicht Stundensätze'!$A$7:$E$12,5,0)/G20,4)</f>
        <v>#N/A</v>
      </c>
      <c r="J20" s="277"/>
      <c r="K20" s="282" t="e">
        <f t="shared" ref="K20:K21" si="2">ROUND(I20+J20,4)</f>
        <v>#N/A</v>
      </c>
      <c r="L20" s="283" t="e">
        <f t="shared" ref="L20:L21" si="3">K20*D20*F20</f>
        <v>#N/A</v>
      </c>
    </row>
    <row r="21" spans="1:12" ht="27" customHeight="1" x14ac:dyDescent="0.2">
      <c r="A21" s="133" t="s">
        <v>6</v>
      </c>
      <c r="B21" s="62" t="s">
        <v>231</v>
      </c>
      <c r="C21" s="34" t="str">
        <f>VLOOKUP(A21,'Daten alle Lose'!$A$10:$H$196,5,FALSE)</f>
        <v>U</v>
      </c>
      <c r="D21" s="34">
        <f>VLOOKUP(A21,'Daten alle Lose'!$A$10:$I$196,HLOOKUP($F$6,'Daten alle Lose'!$A$10:$I$12,3,FALSE),FALSE)</f>
        <v>25</v>
      </c>
      <c r="E21" s="34" t="str">
        <f>VLOOKUP(A21,'Daten alle Lose'!$A$10:$H$196,4,FALSE)</f>
        <v>Stück</v>
      </c>
      <c r="F21" s="63">
        <f>VLOOKUP(A21,'Daten alle Lose'!$A$10:$H$196,3,FALSE)</f>
        <v>1</v>
      </c>
      <c r="G21" s="275"/>
      <c r="H21" s="278"/>
      <c r="I21" s="281" t="e">
        <f>ROUND(VLOOKUP(H21,'Übersicht Stundensätze'!$A$7:$E$12,5,0)/G21,4)</f>
        <v>#N/A</v>
      </c>
      <c r="J21" s="277"/>
      <c r="K21" s="282" t="e">
        <f t="shared" si="2"/>
        <v>#N/A</v>
      </c>
      <c r="L21" s="283" t="e">
        <f t="shared" si="3"/>
        <v>#N/A</v>
      </c>
    </row>
    <row r="22" spans="1:12" ht="27" customHeight="1" x14ac:dyDescent="0.2">
      <c r="A22" s="134"/>
      <c r="B22" s="65"/>
      <c r="C22" s="70"/>
      <c r="D22" s="70"/>
      <c r="E22" s="70"/>
      <c r="F22" s="70"/>
      <c r="G22" s="70"/>
      <c r="H22" s="67"/>
      <c r="I22" s="67"/>
      <c r="J22" s="67"/>
      <c r="K22" s="123" t="s">
        <v>504</v>
      </c>
      <c r="L22" s="68" t="e">
        <f>SUM(L20:L21)</f>
        <v>#N/A</v>
      </c>
    </row>
    <row r="23" spans="1:12" ht="18" customHeight="1" x14ac:dyDescent="0.2">
      <c r="A23" s="135"/>
      <c r="B23" s="127"/>
      <c r="C23" s="127"/>
      <c r="D23" s="127"/>
      <c r="E23" s="127"/>
      <c r="F23" s="127"/>
      <c r="G23" s="127"/>
      <c r="H23" s="127"/>
      <c r="I23" s="127"/>
      <c r="J23" s="127"/>
      <c r="K23" s="127"/>
      <c r="L23" s="128"/>
    </row>
    <row r="24" spans="1:12" ht="27" customHeight="1" x14ac:dyDescent="0.2">
      <c r="A24" s="134" t="s">
        <v>269</v>
      </c>
      <c r="B24" s="58" t="s">
        <v>58</v>
      </c>
      <c r="C24" s="59"/>
      <c r="D24" s="59"/>
      <c r="E24" s="59"/>
      <c r="F24" s="59"/>
      <c r="G24" s="59"/>
      <c r="H24" s="59"/>
      <c r="I24" s="59"/>
      <c r="J24" s="59"/>
      <c r="K24" s="59"/>
      <c r="L24" s="60"/>
    </row>
    <row r="25" spans="1:12" ht="27" customHeight="1" x14ac:dyDescent="0.2">
      <c r="A25" s="133" t="s">
        <v>7</v>
      </c>
      <c r="B25" s="62" t="s">
        <v>286</v>
      </c>
      <c r="C25" s="34" t="str">
        <f>VLOOKUP(A25,'Daten alle Lose'!$A$10:$H$196,5,FALSE)</f>
        <v>U</v>
      </c>
      <c r="D25" s="34">
        <f>VLOOKUP(A25,'Daten alle Lose'!$A$10:$I$196,HLOOKUP($F$6,'Daten alle Lose'!$A$10:$I$12,3,FALSE),FALSE)</f>
        <v>2500</v>
      </c>
      <c r="E25" s="34" t="str">
        <f>VLOOKUP(A25,'Daten alle Lose'!$A$10:$H$196,4,FALSE)</f>
        <v>lfm</v>
      </c>
      <c r="F25" s="63">
        <f>VLOOKUP(A25,'Daten alle Lose'!$A$10:$H$196,3,FALSE)</f>
        <v>2</v>
      </c>
      <c r="G25" s="275"/>
      <c r="H25" s="278"/>
      <c r="I25" s="281" t="e">
        <f>ROUND(VLOOKUP(H25,'Übersicht Stundensätze'!$A$7:$E$12,5,0)/G25,4)</f>
        <v>#N/A</v>
      </c>
      <c r="J25" s="277"/>
      <c r="K25" s="282" t="e">
        <f t="shared" ref="K25:K38" si="4">ROUND(I25+J25,4)</f>
        <v>#N/A</v>
      </c>
      <c r="L25" s="283" t="e">
        <f t="shared" ref="L25:L38" si="5">K25*D25*F25</f>
        <v>#N/A</v>
      </c>
    </row>
    <row r="26" spans="1:12" ht="27" customHeight="1" x14ac:dyDescent="0.2">
      <c r="A26" s="133" t="s">
        <v>8</v>
      </c>
      <c r="B26" s="62" t="s">
        <v>287</v>
      </c>
      <c r="C26" s="34" t="str">
        <f>VLOOKUP(A26,'Daten alle Lose'!$A$10:$H$196,5,FALSE)</f>
        <v>U</v>
      </c>
      <c r="D26" s="34">
        <f>VLOOKUP(A26,'Daten alle Lose'!$A$10:$I$196,HLOOKUP($F$6,'Daten alle Lose'!$A$10:$I$12,3,FALSE),FALSE)</f>
        <v>4000</v>
      </c>
      <c r="E26" s="34" t="str">
        <f>VLOOKUP(A26,'Daten alle Lose'!$A$10:$H$196,4,FALSE)</f>
        <v>lfm</v>
      </c>
      <c r="F26" s="63">
        <f>VLOOKUP(A26,'Daten alle Lose'!$A$10:$H$196,3,FALSE)</f>
        <v>2</v>
      </c>
      <c r="G26" s="275"/>
      <c r="H26" s="278"/>
      <c r="I26" s="281" t="e">
        <f>ROUND(VLOOKUP(H26,'Übersicht Stundensätze'!$A$7:$E$12,5,0)/G26,4)</f>
        <v>#N/A</v>
      </c>
      <c r="J26" s="277"/>
      <c r="K26" s="282" t="e">
        <f t="shared" si="4"/>
        <v>#N/A</v>
      </c>
      <c r="L26" s="283" t="e">
        <f t="shared" si="5"/>
        <v>#N/A</v>
      </c>
    </row>
    <row r="27" spans="1:12" ht="27" customHeight="1" x14ac:dyDescent="0.2">
      <c r="A27" s="133" t="s">
        <v>9</v>
      </c>
      <c r="B27" s="62" t="s">
        <v>290</v>
      </c>
      <c r="C27" s="34" t="str">
        <f>VLOOKUP(A27,'Daten alle Lose'!$A$10:$H$196,5,FALSE)</f>
        <v>U</v>
      </c>
      <c r="D27" s="34">
        <f>VLOOKUP(A27,'Daten alle Lose'!$A$10:$I$196,HLOOKUP($F$6,'Daten alle Lose'!$A$10:$I$12,3,FALSE),FALSE)</f>
        <v>700</v>
      </c>
      <c r="E27" s="34" t="str">
        <f>VLOOKUP(A27,'Daten alle Lose'!$A$10:$H$196,4,FALSE)</f>
        <v>lfm</v>
      </c>
      <c r="F27" s="63">
        <f>VLOOKUP(A27,'Daten alle Lose'!$A$10:$H$196,3,FALSE)</f>
        <v>2</v>
      </c>
      <c r="G27" s="275"/>
      <c r="H27" s="278"/>
      <c r="I27" s="281" t="e">
        <f>ROUND(VLOOKUP(H27,'Übersicht Stundensätze'!$A$7:$E$12,5,0)/G27,4)</f>
        <v>#N/A</v>
      </c>
      <c r="J27" s="277"/>
      <c r="K27" s="282" t="e">
        <f t="shared" si="4"/>
        <v>#N/A</v>
      </c>
      <c r="L27" s="283" t="e">
        <f t="shared" si="5"/>
        <v>#N/A</v>
      </c>
    </row>
    <row r="28" spans="1:12" ht="27" customHeight="1" x14ac:dyDescent="0.2">
      <c r="A28" s="133" t="s">
        <v>10</v>
      </c>
      <c r="B28" s="62" t="s">
        <v>289</v>
      </c>
      <c r="C28" s="34" t="str">
        <f>VLOOKUP(A28,'Daten alle Lose'!$A$10:$H$196,5,FALSE)</f>
        <v>U</v>
      </c>
      <c r="D28" s="34">
        <f>VLOOKUP(A28,'Daten alle Lose'!$A$10:$I$196,HLOOKUP($F$6,'Daten alle Lose'!$A$10:$I$12,3,FALSE),FALSE)</f>
        <v>1000</v>
      </c>
      <c r="E28" s="34" t="str">
        <f>VLOOKUP(A28,'Daten alle Lose'!$A$10:$H$196,4,FALSE)</f>
        <v>lfm</v>
      </c>
      <c r="F28" s="63">
        <f>VLOOKUP(A28,'Daten alle Lose'!$A$10:$H$196,3,FALSE)</f>
        <v>2</v>
      </c>
      <c r="G28" s="275"/>
      <c r="H28" s="278"/>
      <c r="I28" s="281" t="e">
        <f>ROUND(VLOOKUP(H28,'Übersicht Stundensätze'!$A$7:$E$12,5,0)/G28,4)</f>
        <v>#N/A</v>
      </c>
      <c r="J28" s="277"/>
      <c r="K28" s="282" t="e">
        <f t="shared" si="4"/>
        <v>#N/A</v>
      </c>
      <c r="L28" s="283" t="e">
        <f t="shared" si="5"/>
        <v>#N/A</v>
      </c>
    </row>
    <row r="29" spans="1:12" ht="27" customHeight="1" x14ac:dyDescent="0.2">
      <c r="A29" s="133" t="s">
        <v>11</v>
      </c>
      <c r="B29" s="62" t="s">
        <v>288</v>
      </c>
      <c r="C29" s="34" t="str">
        <f>VLOOKUP(A29,'Daten alle Lose'!$A$10:$H$196,5,FALSE)</f>
        <v>U</v>
      </c>
      <c r="D29" s="34">
        <f>VLOOKUP(A29,'Daten alle Lose'!$A$10:$I$196,HLOOKUP($F$6,'Daten alle Lose'!$A$10:$I$12,3,FALSE),FALSE)</f>
        <v>500</v>
      </c>
      <c r="E29" s="34" t="str">
        <f>VLOOKUP(A29,'Daten alle Lose'!$A$10:$H$196,4,FALSE)</f>
        <v>m²</v>
      </c>
      <c r="F29" s="63">
        <f>VLOOKUP(A29,'Daten alle Lose'!$A$10:$H$196,3,FALSE)</f>
        <v>1</v>
      </c>
      <c r="G29" s="275"/>
      <c r="H29" s="278"/>
      <c r="I29" s="281" t="e">
        <f>ROUND(VLOOKUP(H29,'Übersicht Stundensätze'!$A$7:$E$12,5,0)/G29,4)</f>
        <v>#N/A</v>
      </c>
      <c r="J29" s="277"/>
      <c r="K29" s="282" t="e">
        <f t="shared" si="4"/>
        <v>#N/A</v>
      </c>
      <c r="L29" s="283" t="e">
        <f t="shared" si="5"/>
        <v>#N/A</v>
      </c>
    </row>
    <row r="30" spans="1:12" ht="27" customHeight="1" x14ac:dyDescent="0.2">
      <c r="A30" s="133" t="s">
        <v>12</v>
      </c>
      <c r="B30" s="62" t="s">
        <v>59</v>
      </c>
      <c r="C30" s="34" t="str">
        <f>VLOOKUP(A30,'Daten alle Lose'!$A$10:$H$196,5,FALSE)</f>
        <v>U</v>
      </c>
      <c r="D30" s="34">
        <f>VLOOKUP(A30,'Daten alle Lose'!$A$10:$I$196,HLOOKUP($F$6,'Daten alle Lose'!$A$10:$I$12,3,FALSE),FALSE)</f>
        <v>800</v>
      </c>
      <c r="E30" s="34" t="str">
        <f>VLOOKUP(A30,'Daten alle Lose'!$A$10:$H$196,4,FALSE)</f>
        <v>Stück</v>
      </c>
      <c r="F30" s="63">
        <f>VLOOKUP(A30,'Daten alle Lose'!$A$10:$H$196,3,FALSE)</f>
        <v>2</v>
      </c>
      <c r="G30" s="275"/>
      <c r="H30" s="278"/>
      <c r="I30" s="281" t="e">
        <f>ROUND(VLOOKUP(H30,'Übersicht Stundensätze'!$A$7:$E$12,5,0)/G30,4)</f>
        <v>#N/A</v>
      </c>
      <c r="J30" s="277"/>
      <c r="K30" s="282" t="e">
        <f t="shared" si="4"/>
        <v>#N/A</v>
      </c>
      <c r="L30" s="283" t="e">
        <f t="shared" si="5"/>
        <v>#N/A</v>
      </c>
    </row>
    <row r="31" spans="1:12" ht="27" customHeight="1" x14ac:dyDescent="0.2">
      <c r="A31" s="133" t="s">
        <v>13</v>
      </c>
      <c r="B31" s="62" t="s">
        <v>507</v>
      </c>
      <c r="C31" s="34" t="str">
        <f>VLOOKUP(A31,'Daten alle Lose'!$A$10:$H$196,5,FALSE)</f>
        <v>U</v>
      </c>
      <c r="D31" s="34">
        <f>VLOOKUP(A31,'Daten alle Lose'!$A$10:$I$196,HLOOKUP($F$6,'Daten alle Lose'!$A$10:$I$12,3,FALSE),FALSE)</f>
        <v>1000</v>
      </c>
      <c r="E31" s="34" t="str">
        <f>VLOOKUP(A31,'Daten alle Lose'!$A$10:$H$196,4,FALSE)</f>
        <v>Stück</v>
      </c>
      <c r="F31" s="63">
        <f>VLOOKUP(A31,'Daten alle Lose'!$A$10:$H$196,3,FALSE)</f>
        <v>1</v>
      </c>
      <c r="G31" s="275"/>
      <c r="H31" s="278"/>
      <c r="I31" s="281" t="e">
        <f>ROUND(VLOOKUP(H31,'Übersicht Stundensätze'!$A$7:$E$12,5,0)/G31,4)</f>
        <v>#N/A</v>
      </c>
      <c r="J31" s="277"/>
      <c r="K31" s="282" t="e">
        <f t="shared" si="4"/>
        <v>#N/A</v>
      </c>
      <c r="L31" s="283" t="e">
        <f t="shared" si="5"/>
        <v>#N/A</v>
      </c>
    </row>
    <row r="32" spans="1:12" ht="27" customHeight="1" x14ac:dyDescent="0.2">
      <c r="A32" s="133" t="s">
        <v>14</v>
      </c>
      <c r="B32" s="62" t="s">
        <v>508</v>
      </c>
      <c r="C32" s="34" t="str">
        <f>VLOOKUP(A32,'Daten alle Lose'!$A$10:$H$196,5,FALSE)</f>
        <v>U</v>
      </c>
      <c r="D32" s="34">
        <f>VLOOKUP(A32,'Daten alle Lose'!$A$10:$I$196,HLOOKUP($F$6,'Daten alle Lose'!$A$10:$I$12,3,FALSE),FALSE)</f>
        <v>200</v>
      </c>
      <c r="E32" s="34" t="str">
        <f>VLOOKUP(A32,'Daten alle Lose'!$A$10:$H$196,4,FALSE)</f>
        <v>Stück</v>
      </c>
      <c r="F32" s="63">
        <f>VLOOKUP(A32,'Daten alle Lose'!$A$10:$H$196,3,FALSE)</f>
        <v>1</v>
      </c>
      <c r="G32" s="275"/>
      <c r="H32" s="278"/>
      <c r="I32" s="281" t="e">
        <f>ROUND(VLOOKUP(H32,'Übersicht Stundensätze'!$A$7:$E$12,5,0)/G32,4)</f>
        <v>#N/A</v>
      </c>
      <c r="J32" s="277"/>
      <c r="K32" s="282" t="e">
        <f t="shared" si="4"/>
        <v>#N/A</v>
      </c>
      <c r="L32" s="283" t="e">
        <f t="shared" si="5"/>
        <v>#N/A</v>
      </c>
    </row>
    <row r="33" spans="1:12" ht="27" customHeight="1" x14ac:dyDescent="0.2">
      <c r="A33" s="133" t="s">
        <v>15</v>
      </c>
      <c r="B33" s="62" t="s">
        <v>509</v>
      </c>
      <c r="C33" s="34" t="str">
        <f>VLOOKUP(A33,'Daten alle Lose'!$A$10:$H$196,5,FALSE)</f>
        <v>U</v>
      </c>
      <c r="D33" s="34">
        <f>VLOOKUP(A33,'Daten alle Lose'!$A$10:$I$196,HLOOKUP($F$6,'Daten alle Lose'!$A$10:$I$12,3,FALSE),FALSE)</f>
        <v>20</v>
      </c>
      <c r="E33" s="34" t="str">
        <f>VLOOKUP(A33,'Daten alle Lose'!$A$10:$H$196,4,FALSE)</f>
        <v>Stück</v>
      </c>
      <c r="F33" s="63">
        <f>VLOOKUP(A33,'Daten alle Lose'!$A$10:$H$196,3,FALSE)</f>
        <v>1</v>
      </c>
      <c r="G33" s="275"/>
      <c r="H33" s="278"/>
      <c r="I33" s="281" t="e">
        <f>ROUND(VLOOKUP(H33,'Übersicht Stundensätze'!$A$7:$E$12,5,0)/G33,4)</f>
        <v>#N/A</v>
      </c>
      <c r="J33" s="277"/>
      <c r="K33" s="282" t="e">
        <f t="shared" si="4"/>
        <v>#N/A</v>
      </c>
      <c r="L33" s="283" t="e">
        <f t="shared" si="5"/>
        <v>#N/A</v>
      </c>
    </row>
    <row r="34" spans="1:12" ht="27" customHeight="1" x14ac:dyDescent="0.2">
      <c r="A34" s="133" t="s">
        <v>16</v>
      </c>
      <c r="B34" s="62" t="s">
        <v>510</v>
      </c>
      <c r="C34" s="34" t="str">
        <f>VLOOKUP(A34,'Daten alle Lose'!$A$10:$H$196,5,FALSE)</f>
        <v>U</v>
      </c>
      <c r="D34" s="34">
        <f>VLOOKUP(A34,'Daten alle Lose'!$A$10:$I$196,HLOOKUP($F$6,'Daten alle Lose'!$A$10:$I$12,3,FALSE),FALSE)</f>
        <v>400</v>
      </c>
      <c r="E34" s="34" t="str">
        <f>VLOOKUP(A34,'Daten alle Lose'!$A$10:$H$196,4,FALSE)</f>
        <v>Stück</v>
      </c>
      <c r="F34" s="63">
        <f>VLOOKUP(A34,'Daten alle Lose'!$A$10:$H$196,3,FALSE)</f>
        <v>1</v>
      </c>
      <c r="G34" s="275"/>
      <c r="H34" s="278"/>
      <c r="I34" s="281" t="e">
        <f>ROUND(VLOOKUP(H34,'Übersicht Stundensätze'!$A$7:$E$12,5,0)/G34,4)</f>
        <v>#N/A</v>
      </c>
      <c r="J34" s="277"/>
      <c r="K34" s="282" t="e">
        <f t="shared" si="4"/>
        <v>#N/A</v>
      </c>
      <c r="L34" s="283" t="e">
        <f t="shared" si="5"/>
        <v>#N/A</v>
      </c>
    </row>
    <row r="35" spans="1:12" ht="27" customHeight="1" x14ac:dyDescent="0.2">
      <c r="A35" s="133" t="s">
        <v>17</v>
      </c>
      <c r="B35" s="62" t="s">
        <v>511</v>
      </c>
      <c r="C35" s="34" t="str">
        <f>VLOOKUP(A35,'Daten alle Lose'!$A$10:$H$196,5,FALSE)</f>
        <v>U</v>
      </c>
      <c r="D35" s="34">
        <f>VLOOKUP(A35,'Daten alle Lose'!$A$10:$I$196,HLOOKUP($F$6,'Daten alle Lose'!$A$10:$I$12,3,FALSE),FALSE)</f>
        <v>200</v>
      </c>
      <c r="E35" s="34" t="str">
        <f>VLOOKUP(A35,'Daten alle Lose'!$A$10:$H$196,4,FALSE)</f>
        <v>Stück</v>
      </c>
      <c r="F35" s="63">
        <f>VLOOKUP(A35,'Daten alle Lose'!$A$10:$H$196,3,FALSE)</f>
        <v>1</v>
      </c>
      <c r="G35" s="275"/>
      <c r="H35" s="278"/>
      <c r="I35" s="281" t="e">
        <f>ROUND(VLOOKUP(H35,'Übersicht Stundensätze'!$A$7:$E$12,5,0)/G35,4)</f>
        <v>#N/A</v>
      </c>
      <c r="J35" s="277"/>
      <c r="K35" s="282" t="e">
        <f t="shared" si="4"/>
        <v>#N/A</v>
      </c>
      <c r="L35" s="283" t="e">
        <f t="shared" si="5"/>
        <v>#N/A</v>
      </c>
    </row>
    <row r="36" spans="1:12" ht="27" customHeight="1" x14ac:dyDescent="0.2">
      <c r="A36" s="133" t="s">
        <v>18</v>
      </c>
      <c r="B36" s="62" t="s">
        <v>512</v>
      </c>
      <c r="C36" s="34" t="str">
        <f>VLOOKUP(A36,'Daten alle Lose'!$A$10:$H$196,5,FALSE)</f>
        <v>U</v>
      </c>
      <c r="D36" s="34">
        <f>VLOOKUP(A36,'Daten alle Lose'!$A$10:$I$196,HLOOKUP($F$6,'Daten alle Lose'!$A$10:$I$12,3,FALSE),FALSE)</f>
        <v>100</v>
      </c>
      <c r="E36" s="34" t="str">
        <f>VLOOKUP(A36,'Daten alle Lose'!$A$10:$H$196,4,FALSE)</f>
        <v>Stück</v>
      </c>
      <c r="F36" s="63">
        <f>VLOOKUP(A36,'Daten alle Lose'!$A$10:$H$196,3,FALSE)</f>
        <v>1</v>
      </c>
      <c r="G36" s="275"/>
      <c r="H36" s="278"/>
      <c r="I36" s="281" t="e">
        <f>ROUND(VLOOKUP(H36,'Übersicht Stundensätze'!$A$7:$E$12,5,0)/G36,4)</f>
        <v>#N/A</v>
      </c>
      <c r="J36" s="277"/>
      <c r="K36" s="282" t="e">
        <f t="shared" si="4"/>
        <v>#N/A</v>
      </c>
      <c r="L36" s="283" t="e">
        <f t="shared" si="5"/>
        <v>#N/A</v>
      </c>
    </row>
    <row r="37" spans="1:12" ht="27" customHeight="1" x14ac:dyDescent="0.2">
      <c r="A37" s="133" t="s">
        <v>19</v>
      </c>
      <c r="B37" s="62" t="s">
        <v>489</v>
      </c>
      <c r="C37" s="34" t="str">
        <f>VLOOKUP(A37,'Daten alle Lose'!$A$10:$H$196,5,FALSE)</f>
        <v>U</v>
      </c>
      <c r="D37" s="34">
        <f>VLOOKUP(A37,'Daten alle Lose'!$A$10:$I$196,HLOOKUP($F$6,'Daten alle Lose'!$A$10:$I$12,3,FALSE),FALSE)</f>
        <v>10</v>
      </c>
      <c r="E37" s="34" t="str">
        <f>VLOOKUP(A37,'Daten alle Lose'!$A$10:$H$196,4,FALSE)</f>
        <v>Stück</v>
      </c>
      <c r="F37" s="63">
        <f>VLOOKUP(A37,'Daten alle Lose'!$A$10:$H$196,3,FALSE)</f>
        <v>1</v>
      </c>
      <c r="G37" s="275"/>
      <c r="H37" s="278"/>
      <c r="I37" s="281" t="e">
        <f>ROUND(VLOOKUP(H37,'Übersicht Stundensätze'!$A$7:$E$12,5,0)/G37,4)</f>
        <v>#N/A</v>
      </c>
      <c r="J37" s="277"/>
      <c r="K37" s="282" t="e">
        <f t="shared" si="4"/>
        <v>#N/A</v>
      </c>
      <c r="L37" s="283" t="e">
        <f t="shared" si="5"/>
        <v>#N/A</v>
      </c>
    </row>
    <row r="38" spans="1:12" ht="27" customHeight="1" x14ac:dyDescent="0.2">
      <c r="A38" s="133" t="s">
        <v>20</v>
      </c>
      <c r="B38" s="62" t="s">
        <v>291</v>
      </c>
      <c r="C38" s="34" t="str">
        <f>VLOOKUP(A38,'Daten alle Lose'!$A$10:$H$196,5,FALSE)</f>
        <v>U</v>
      </c>
      <c r="D38" s="34">
        <f>VLOOKUP(A38,'Daten alle Lose'!$A$10:$I$196,HLOOKUP($F$6,'Daten alle Lose'!$A$10:$I$12,3,FALSE),FALSE)</f>
        <v>5</v>
      </c>
      <c r="E38" s="34" t="str">
        <f>VLOOKUP(A38,'Daten alle Lose'!$A$10:$H$196,4,FALSE)</f>
        <v>m³</v>
      </c>
      <c r="F38" s="63">
        <f>VLOOKUP(A38,'Daten alle Lose'!$A$10:$H$196,3,FALSE)</f>
        <v>1</v>
      </c>
      <c r="G38" s="285"/>
      <c r="H38" s="286"/>
      <c r="I38" s="277"/>
      <c r="J38" s="277"/>
      <c r="K38" s="282">
        <f t="shared" si="4"/>
        <v>0</v>
      </c>
      <c r="L38" s="283">
        <f t="shared" si="5"/>
        <v>0</v>
      </c>
    </row>
    <row r="39" spans="1:12" ht="27" customHeight="1" x14ac:dyDescent="0.2">
      <c r="A39" s="134"/>
      <c r="B39" s="65"/>
      <c r="C39" s="70"/>
      <c r="D39" s="70"/>
      <c r="E39" s="70"/>
      <c r="F39" s="70"/>
      <c r="G39" s="70"/>
      <c r="H39" s="70"/>
      <c r="I39" s="67"/>
      <c r="J39" s="67"/>
      <c r="K39" s="124" t="s">
        <v>504</v>
      </c>
      <c r="L39" s="69" t="e">
        <f>SUM(L25:L38)</f>
        <v>#N/A</v>
      </c>
    </row>
    <row r="40" spans="1:12" ht="18" customHeight="1" x14ac:dyDescent="0.2">
      <c r="A40" s="135"/>
      <c r="B40" s="127"/>
      <c r="C40" s="127"/>
      <c r="D40" s="127"/>
      <c r="E40" s="127"/>
      <c r="F40" s="127"/>
      <c r="G40" s="127"/>
      <c r="H40" s="127"/>
      <c r="I40" s="127"/>
      <c r="J40" s="127"/>
      <c r="K40" s="127"/>
      <c r="L40" s="128"/>
    </row>
    <row r="41" spans="1:12" ht="27" customHeight="1" x14ac:dyDescent="0.2">
      <c r="A41" s="134" t="s">
        <v>21</v>
      </c>
      <c r="B41" s="58" t="s">
        <v>60</v>
      </c>
      <c r="C41" s="59"/>
      <c r="D41" s="59"/>
      <c r="E41" s="59"/>
      <c r="F41" s="59"/>
      <c r="G41" s="59"/>
      <c r="H41" s="59"/>
      <c r="I41" s="59"/>
      <c r="J41" s="59"/>
      <c r="K41" s="59"/>
      <c r="L41" s="60"/>
    </row>
    <row r="42" spans="1:12" ht="27" customHeight="1" x14ac:dyDescent="0.2">
      <c r="A42" s="133" t="s">
        <v>22</v>
      </c>
      <c r="B42" s="62" t="s">
        <v>518</v>
      </c>
      <c r="C42" s="34" t="str">
        <f>VLOOKUP(A42,'Daten alle Lose'!$A$10:$H$196,5,FALSE)</f>
        <v>U</v>
      </c>
      <c r="D42" s="34">
        <f>VLOOKUP(A42,'Daten alle Lose'!$A$10:$I$196,HLOOKUP($F$6,'Daten alle Lose'!$A$10:$I$12,3,FALSE),FALSE)</f>
        <v>10</v>
      </c>
      <c r="E42" s="34" t="str">
        <f>VLOOKUP(A42,'Daten alle Lose'!$A$10:$H$196,4,FALSE)</f>
        <v>Stück</v>
      </c>
      <c r="F42" s="63">
        <f>VLOOKUP(A42,'Daten alle Lose'!$A$10:$H$196,3,FALSE)</f>
        <v>1</v>
      </c>
      <c r="G42" s="287"/>
      <c r="H42" s="288"/>
      <c r="I42" s="277"/>
      <c r="J42" s="277"/>
      <c r="K42" s="282">
        <f t="shared" ref="K42:K64" si="6">ROUND(I42+J42,4)</f>
        <v>0</v>
      </c>
      <c r="L42" s="283">
        <f t="shared" ref="L42:L64" si="7">K42*D42*F42</f>
        <v>0</v>
      </c>
    </row>
    <row r="43" spans="1:12" ht="27" customHeight="1" x14ac:dyDescent="0.2">
      <c r="A43" s="133" t="s">
        <v>23</v>
      </c>
      <c r="B43" s="62" t="s">
        <v>519</v>
      </c>
      <c r="C43" s="34" t="str">
        <f>VLOOKUP(A43,'Daten alle Lose'!$A$10:$H$196,5,FALSE)</f>
        <v>U</v>
      </c>
      <c r="D43" s="34">
        <f>VLOOKUP(A43,'Daten alle Lose'!$A$10:$I$196,HLOOKUP($F$6,'Daten alle Lose'!$A$10:$I$12,3,FALSE),FALSE)</f>
        <v>20</v>
      </c>
      <c r="E43" s="34" t="str">
        <f>VLOOKUP(A43,'Daten alle Lose'!$A$10:$H$196,4,FALSE)</f>
        <v>Stück</v>
      </c>
      <c r="F43" s="63">
        <f>VLOOKUP(A43,'Daten alle Lose'!$A$10:$H$196,3,FALSE)</f>
        <v>1</v>
      </c>
      <c r="G43" s="289"/>
      <c r="H43" s="290"/>
      <c r="I43" s="277"/>
      <c r="J43" s="277"/>
      <c r="K43" s="282">
        <f t="shared" si="6"/>
        <v>0</v>
      </c>
      <c r="L43" s="283">
        <f t="shared" si="7"/>
        <v>0</v>
      </c>
    </row>
    <row r="44" spans="1:12" ht="27" customHeight="1" x14ac:dyDescent="0.2">
      <c r="A44" s="133" t="s">
        <v>24</v>
      </c>
      <c r="B44" s="62" t="s">
        <v>520</v>
      </c>
      <c r="C44" s="34" t="str">
        <f>VLOOKUP(A44,'Daten alle Lose'!$A$10:$H$196,5,FALSE)</f>
        <v>U</v>
      </c>
      <c r="D44" s="34">
        <f>VLOOKUP(A44,'Daten alle Lose'!$A$10:$I$196,HLOOKUP($F$6,'Daten alle Lose'!$A$10:$I$12,3,FALSE),FALSE)</f>
        <v>20</v>
      </c>
      <c r="E44" s="34" t="str">
        <f>VLOOKUP(A44,'Daten alle Lose'!$A$10:$H$196,4,FALSE)</f>
        <v>Stück</v>
      </c>
      <c r="F44" s="63">
        <f>VLOOKUP(A44,'Daten alle Lose'!$A$10:$H$196,3,FALSE)</f>
        <v>1</v>
      </c>
      <c r="G44" s="289"/>
      <c r="H44" s="290"/>
      <c r="I44" s="277"/>
      <c r="J44" s="277"/>
      <c r="K44" s="282">
        <f t="shared" si="6"/>
        <v>0</v>
      </c>
      <c r="L44" s="283">
        <f t="shared" si="7"/>
        <v>0</v>
      </c>
    </row>
    <row r="45" spans="1:12" ht="27" customHeight="1" x14ac:dyDescent="0.2">
      <c r="A45" s="133" t="s">
        <v>25</v>
      </c>
      <c r="B45" s="62" t="s">
        <v>238</v>
      </c>
      <c r="C45" s="34" t="str">
        <f>VLOOKUP(A45,'Daten alle Lose'!$A$10:$H$196,5,FALSE)</f>
        <v>U</v>
      </c>
      <c r="D45" s="34">
        <f>VLOOKUP(A45,'Daten alle Lose'!$A$10:$I$196,HLOOKUP($F$6,'Daten alle Lose'!$A$10:$I$12,3,FALSE),FALSE)</f>
        <v>5</v>
      </c>
      <c r="E45" s="34" t="str">
        <f>VLOOKUP(A45,'Daten alle Lose'!$A$10:$H$196,4,FALSE)</f>
        <v>Stück</v>
      </c>
      <c r="F45" s="63">
        <f>VLOOKUP(A45,'Daten alle Lose'!$A$10:$H$196,3,FALSE)</f>
        <v>1</v>
      </c>
      <c r="G45" s="289"/>
      <c r="H45" s="290"/>
      <c r="I45" s="277"/>
      <c r="J45" s="277"/>
      <c r="K45" s="282">
        <f t="shared" si="6"/>
        <v>0</v>
      </c>
      <c r="L45" s="283">
        <f t="shared" si="7"/>
        <v>0</v>
      </c>
    </row>
    <row r="46" spans="1:12" ht="27" customHeight="1" x14ac:dyDescent="0.2">
      <c r="A46" s="133" t="s">
        <v>26</v>
      </c>
      <c r="B46" s="62" t="s">
        <v>239</v>
      </c>
      <c r="C46" s="34" t="str">
        <f>VLOOKUP(A46,'Daten alle Lose'!$A$10:$H$196,5,FALSE)</f>
        <v>U</v>
      </c>
      <c r="D46" s="34">
        <f>VLOOKUP(A46,'Daten alle Lose'!$A$10:$I$196,HLOOKUP($F$6,'Daten alle Lose'!$A$10:$I$12,3,FALSE),FALSE)</f>
        <v>10</v>
      </c>
      <c r="E46" s="34" t="str">
        <f>VLOOKUP(A46,'Daten alle Lose'!$A$10:$H$196,4,FALSE)</f>
        <v>Stück</v>
      </c>
      <c r="F46" s="63">
        <f>VLOOKUP(A46,'Daten alle Lose'!$A$10:$H$196,3,FALSE)</f>
        <v>1</v>
      </c>
      <c r="G46" s="289"/>
      <c r="H46" s="290"/>
      <c r="I46" s="277"/>
      <c r="J46" s="277"/>
      <c r="K46" s="282">
        <f t="shared" si="6"/>
        <v>0</v>
      </c>
      <c r="L46" s="283">
        <f t="shared" si="7"/>
        <v>0</v>
      </c>
    </row>
    <row r="47" spans="1:12" ht="27" customHeight="1" x14ac:dyDescent="0.2">
      <c r="A47" s="133" t="s">
        <v>27</v>
      </c>
      <c r="B47" s="62" t="s">
        <v>240</v>
      </c>
      <c r="C47" s="34" t="str">
        <f>VLOOKUP(A47,'Daten alle Lose'!$A$10:$H$196,5,FALSE)</f>
        <v>U</v>
      </c>
      <c r="D47" s="34">
        <f>VLOOKUP(A47,'Daten alle Lose'!$A$10:$I$196,HLOOKUP($F$6,'Daten alle Lose'!$A$10:$I$12,3,FALSE),FALSE)</f>
        <v>10</v>
      </c>
      <c r="E47" s="34" t="str">
        <f>VLOOKUP(A47,'Daten alle Lose'!$A$10:$H$196,4,FALSE)</f>
        <v>Stück</v>
      </c>
      <c r="F47" s="63">
        <f>VLOOKUP(A47,'Daten alle Lose'!$A$10:$H$196,3,FALSE)</f>
        <v>1</v>
      </c>
      <c r="G47" s="289"/>
      <c r="H47" s="290"/>
      <c r="I47" s="277"/>
      <c r="J47" s="277"/>
      <c r="K47" s="282">
        <f t="shared" si="6"/>
        <v>0</v>
      </c>
      <c r="L47" s="283">
        <f t="shared" si="7"/>
        <v>0</v>
      </c>
    </row>
    <row r="48" spans="1:12" ht="27" customHeight="1" x14ac:dyDescent="0.2">
      <c r="A48" s="133" t="s">
        <v>28</v>
      </c>
      <c r="B48" s="62" t="str">
        <f>'Daten alle Lose'!B43</f>
        <v>Erziehungs- und Aufbauschnitt bis 15 cm</v>
      </c>
      <c r="C48" s="34" t="str">
        <f>VLOOKUP(A48,'Daten alle Lose'!$A$10:$H$196,5,FALSE)</f>
        <v>U</v>
      </c>
      <c r="D48" s="34">
        <f>VLOOKUP(A48,'Daten alle Lose'!$A$10:$I$196,HLOOKUP($F$6,'Daten alle Lose'!$A$10:$I$12,3,FALSE),FALSE)</f>
        <v>10</v>
      </c>
      <c r="E48" s="34" t="str">
        <f>VLOOKUP(A48,'Daten alle Lose'!$A$10:$H$196,4,FALSE)</f>
        <v>Stück</v>
      </c>
      <c r="F48" s="63">
        <f>VLOOKUP(A48,'Daten alle Lose'!$A$10:$H$196,3,FALSE)</f>
        <v>1</v>
      </c>
      <c r="G48" s="289"/>
      <c r="H48" s="290"/>
      <c r="I48" s="277"/>
      <c r="J48" s="277"/>
      <c r="K48" s="282">
        <f t="shared" si="6"/>
        <v>0</v>
      </c>
      <c r="L48" s="283">
        <f t="shared" si="7"/>
        <v>0</v>
      </c>
    </row>
    <row r="49" spans="1:12" ht="27" customHeight="1" x14ac:dyDescent="0.2">
      <c r="A49" s="133" t="s">
        <v>29</v>
      </c>
      <c r="B49" s="62" t="str">
        <f>'Daten alle Lose'!B44</f>
        <v>Kronenpflege 15-30 cm</v>
      </c>
      <c r="C49" s="34" t="str">
        <f>VLOOKUP(A49,'Daten alle Lose'!$A$10:$H$196,5,FALSE)</f>
        <v>U</v>
      </c>
      <c r="D49" s="34">
        <f>VLOOKUP(A49,'Daten alle Lose'!$A$10:$I$196,HLOOKUP($F$6,'Daten alle Lose'!$A$10:$I$12,3,FALSE),FALSE)</f>
        <v>20</v>
      </c>
      <c r="E49" s="34" t="str">
        <f>VLOOKUP(A49,'Daten alle Lose'!$A$10:$H$196,4,FALSE)</f>
        <v>Stück</v>
      </c>
      <c r="F49" s="63">
        <f>VLOOKUP(A49,'Daten alle Lose'!$A$10:$H$196,3,FALSE)</f>
        <v>1</v>
      </c>
      <c r="G49" s="289"/>
      <c r="H49" s="290"/>
      <c r="I49" s="277"/>
      <c r="J49" s="277"/>
      <c r="K49" s="282">
        <f t="shared" si="6"/>
        <v>0</v>
      </c>
      <c r="L49" s="283">
        <f t="shared" si="7"/>
        <v>0</v>
      </c>
    </row>
    <row r="50" spans="1:12" ht="27" customHeight="1" x14ac:dyDescent="0.2">
      <c r="A50" s="133" t="s">
        <v>30</v>
      </c>
      <c r="B50" s="62" t="str">
        <f>'Daten alle Lose'!B45</f>
        <v>Kronenpflege 30-60 cm</v>
      </c>
      <c r="C50" s="34" t="str">
        <f>VLOOKUP(A50,'Daten alle Lose'!$A$10:$H$196,5,FALSE)</f>
        <v>U</v>
      </c>
      <c r="D50" s="34">
        <f>VLOOKUP(A50,'Daten alle Lose'!$A$10:$I$196,HLOOKUP($F$6,'Daten alle Lose'!$A$10:$I$12,3,FALSE),FALSE)</f>
        <v>20</v>
      </c>
      <c r="E50" s="34" t="str">
        <f>VLOOKUP(A50,'Daten alle Lose'!$A$10:$H$196,4,FALSE)</f>
        <v>Stück</v>
      </c>
      <c r="F50" s="63">
        <f>VLOOKUP(A50,'Daten alle Lose'!$A$10:$H$196,3,FALSE)</f>
        <v>1</v>
      </c>
      <c r="G50" s="289"/>
      <c r="H50" s="290"/>
      <c r="I50" s="277"/>
      <c r="J50" s="277"/>
      <c r="K50" s="282">
        <f t="shared" si="6"/>
        <v>0</v>
      </c>
      <c r="L50" s="283">
        <f t="shared" si="7"/>
        <v>0</v>
      </c>
    </row>
    <row r="51" spans="1:12" ht="27" customHeight="1" x14ac:dyDescent="0.2">
      <c r="A51" s="133" t="s">
        <v>31</v>
      </c>
      <c r="B51" s="62" t="str">
        <f>'Daten alle Lose'!B46</f>
        <v>Kronenpflege 60-80 cm</v>
      </c>
      <c r="C51" s="34" t="str">
        <f>VLOOKUP(A51,'Daten alle Lose'!$A$10:$H$196,5,FALSE)</f>
        <v>U</v>
      </c>
      <c r="D51" s="34">
        <f>VLOOKUP(A51,'Daten alle Lose'!$A$10:$I$196,HLOOKUP($F$6,'Daten alle Lose'!$A$10:$I$12,3,FALSE),FALSE)</f>
        <v>10</v>
      </c>
      <c r="E51" s="34" t="str">
        <f>VLOOKUP(A51,'Daten alle Lose'!$A$10:$H$196,4,FALSE)</f>
        <v>Stück</v>
      </c>
      <c r="F51" s="63">
        <f>VLOOKUP(A51,'Daten alle Lose'!$A$10:$H$196,3,FALSE)</f>
        <v>1</v>
      </c>
      <c r="G51" s="289"/>
      <c r="H51" s="290"/>
      <c r="I51" s="277"/>
      <c r="J51" s="277"/>
      <c r="K51" s="282">
        <f t="shared" si="6"/>
        <v>0</v>
      </c>
      <c r="L51" s="283">
        <f t="shared" si="7"/>
        <v>0</v>
      </c>
    </row>
    <row r="52" spans="1:12" ht="27" customHeight="1" x14ac:dyDescent="0.2">
      <c r="A52" s="133" t="s">
        <v>32</v>
      </c>
      <c r="B52" s="62" t="s">
        <v>241</v>
      </c>
      <c r="C52" s="34" t="str">
        <f>VLOOKUP(A52,'Daten alle Lose'!$A$10:$H$196,5,FALSE)</f>
        <v>U</v>
      </c>
      <c r="D52" s="34">
        <f>VLOOKUP(A52,'Daten alle Lose'!$A$10:$I$196,HLOOKUP($F$6,'Daten alle Lose'!$A$10:$I$12,3,FALSE),FALSE)</f>
        <v>30</v>
      </c>
      <c r="E52" s="34" t="str">
        <f>VLOOKUP(A52,'Daten alle Lose'!$A$10:$H$196,4,FALSE)</f>
        <v>Stück</v>
      </c>
      <c r="F52" s="63">
        <f>VLOOKUP(A52,'Daten alle Lose'!$A$10:$H$196,3,FALSE)</f>
        <v>1</v>
      </c>
      <c r="G52" s="289"/>
      <c r="H52" s="290"/>
      <c r="I52" s="277"/>
      <c r="J52" s="277"/>
      <c r="K52" s="282">
        <f t="shared" si="6"/>
        <v>0</v>
      </c>
      <c r="L52" s="283">
        <f t="shared" si="7"/>
        <v>0</v>
      </c>
    </row>
    <row r="53" spans="1:12" ht="27" customHeight="1" x14ac:dyDescent="0.2">
      <c r="A53" s="133" t="s">
        <v>33</v>
      </c>
      <c r="B53" s="62" t="s">
        <v>242</v>
      </c>
      <c r="C53" s="34" t="str">
        <f>VLOOKUP(A53,'Daten alle Lose'!$A$10:$H$196,5,FALSE)</f>
        <v>U</v>
      </c>
      <c r="D53" s="34">
        <f>VLOOKUP(A53,'Daten alle Lose'!$A$10:$I$196,HLOOKUP($F$6,'Daten alle Lose'!$A$10:$I$12,3,FALSE),FALSE)</f>
        <v>50</v>
      </c>
      <c r="E53" s="34" t="str">
        <f>VLOOKUP(A53,'Daten alle Lose'!$A$10:$H$196,4,FALSE)</f>
        <v>Stück</v>
      </c>
      <c r="F53" s="63">
        <f>VLOOKUP(A53,'Daten alle Lose'!$A$10:$H$196,3,FALSE)</f>
        <v>1</v>
      </c>
      <c r="G53" s="289"/>
      <c r="H53" s="290"/>
      <c r="I53" s="277"/>
      <c r="J53" s="277"/>
      <c r="K53" s="282">
        <f t="shared" si="6"/>
        <v>0</v>
      </c>
      <c r="L53" s="283">
        <f t="shared" si="7"/>
        <v>0</v>
      </c>
    </row>
    <row r="54" spans="1:12" ht="27" customHeight="1" x14ac:dyDescent="0.2">
      <c r="A54" s="133" t="s">
        <v>34</v>
      </c>
      <c r="B54" s="62" t="s">
        <v>243</v>
      </c>
      <c r="C54" s="34" t="str">
        <f>VLOOKUP(A54,'Daten alle Lose'!$A$10:$H$196,5,FALSE)</f>
        <v>U</v>
      </c>
      <c r="D54" s="34">
        <f>VLOOKUP(A54,'Daten alle Lose'!$A$10:$I$196,HLOOKUP($F$6,'Daten alle Lose'!$A$10:$I$12,3,FALSE),FALSE)</f>
        <v>10</v>
      </c>
      <c r="E54" s="34" t="str">
        <f>VLOOKUP(A54,'Daten alle Lose'!$A$10:$H$196,4,FALSE)</f>
        <v>Stück</v>
      </c>
      <c r="F54" s="63">
        <f>VLOOKUP(A54,'Daten alle Lose'!$A$10:$H$196,3,FALSE)</f>
        <v>1</v>
      </c>
      <c r="G54" s="289"/>
      <c r="H54" s="290"/>
      <c r="I54" s="277"/>
      <c r="J54" s="277"/>
      <c r="K54" s="282">
        <f t="shared" si="6"/>
        <v>0</v>
      </c>
      <c r="L54" s="283">
        <f t="shared" si="7"/>
        <v>0</v>
      </c>
    </row>
    <row r="55" spans="1:12" ht="27" customHeight="1" x14ac:dyDescent="0.2">
      <c r="A55" s="133" t="s">
        <v>35</v>
      </c>
      <c r="B55" s="62" t="s">
        <v>423</v>
      </c>
      <c r="C55" s="34" t="str">
        <f>VLOOKUP(A55,'Daten alle Lose'!$A$10:$H$196,5,FALSE)</f>
        <v>U</v>
      </c>
      <c r="D55" s="34">
        <f>VLOOKUP(A55,'Daten alle Lose'!$A$10:$I$196,HLOOKUP($F$6,'Daten alle Lose'!$A$10:$I$12,3,FALSE),FALSE)</f>
        <v>50</v>
      </c>
      <c r="E55" s="34" t="str">
        <f>VLOOKUP(A55,'Daten alle Lose'!$A$10:$H$196,4,FALSE)</f>
        <v>Stück</v>
      </c>
      <c r="F55" s="63">
        <f>VLOOKUP(A55,'Daten alle Lose'!$A$10:$H$196,3,FALSE)</f>
        <v>1</v>
      </c>
      <c r="G55" s="289"/>
      <c r="H55" s="290"/>
      <c r="I55" s="277"/>
      <c r="J55" s="277"/>
      <c r="K55" s="282">
        <f t="shared" si="6"/>
        <v>0</v>
      </c>
      <c r="L55" s="283">
        <f t="shared" ref="L55:L58" si="8">K55*D55*F55</f>
        <v>0</v>
      </c>
    </row>
    <row r="56" spans="1:12" ht="27" customHeight="1" x14ac:dyDescent="0.2">
      <c r="A56" s="133" t="s">
        <v>36</v>
      </c>
      <c r="B56" s="62" t="s">
        <v>426</v>
      </c>
      <c r="C56" s="34" t="str">
        <f>VLOOKUP(A56,'Daten alle Lose'!$A$10:$H$196,5,FALSE)</f>
        <v>NU</v>
      </c>
      <c r="D56" s="34">
        <f>VLOOKUP(A56,'Daten alle Lose'!$A$10:$I$196,HLOOKUP($F$6,'Daten alle Lose'!$A$10:$I$12,3,FALSE),FALSE)</f>
        <v>1</v>
      </c>
      <c r="E56" s="34" t="str">
        <f>VLOOKUP(A56,'Daten alle Lose'!$A$10:$H$196,4,FALSE)</f>
        <v>Stück</v>
      </c>
      <c r="F56" s="63">
        <f>VLOOKUP(A56,'Daten alle Lose'!$A$10:$H$196,3,FALSE)</f>
        <v>1</v>
      </c>
      <c r="G56" s="289"/>
      <c r="H56" s="290"/>
      <c r="I56" s="277"/>
      <c r="J56" s="277"/>
      <c r="K56" s="282">
        <f t="shared" si="6"/>
        <v>0</v>
      </c>
      <c r="L56" s="283">
        <f t="shared" si="8"/>
        <v>0</v>
      </c>
    </row>
    <row r="57" spans="1:12" ht="27" customHeight="1" x14ac:dyDescent="0.2">
      <c r="A57" s="133" t="s">
        <v>235</v>
      </c>
      <c r="B57" s="62" t="s">
        <v>427</v>
      </c>
      <c r="C57" s="34" t="str">
        <f>VLOOKUP(A57,'Daten alle Lose'!$A$10:$H$196,5,FALSE)</f>
        <v>NU</v>
      </c>
      <c r="D57" s="34">
        <f>VLOOKUP(A57,'Daten alle Lose'!$A$10:$I$196,HLOOKUP($F$6,'Daten alle Lose'!$A$10:$I$12,3,FALSE),FALSE)</f>
        <v>1</v>
      </c>
      <c r="E57" s="34" t="str">
        <f>VLOOKUP(A57,'Daten alle Lose'!$A$10:$H$196,4,FALSE)</f>
        <v>Stück</v>
      </c>
      <c r="F57" s="63">
        <f>VLOOKUP(A57,'Daten alle Lose'!$A$10:$H$196,3,FALSE)</f>
        <v>1</v>
      </c>
      <c r="G57" s="289"/>
      <c r="H57" s="290"/>
      <c r="I57" s="277"/>
      <c r="J57" s="277"/>
      <c r="K57" s="282">
        <f t="shared" si="6"/>
        <v>0</v>
      </c>
      <c r="L57" s="283">
        <f t="shared" si="8"/>
        <v>0</v>
      </c>
    </row>
    <row r="58" spans="1:12" ht="27" customHeight="1" x14ac:dyDescent="0.2">
      <c r="A58" s="133" t="s">
        <v>247</v>
      </c>
      <c r="B58" s="62" t="s">
        <v>425</v>
      </c>
      <c r="C58" s="34" t="str">
        <f>VLOOKUP(A58,'Daten alle Lose'!$A$10:$H$196,5,FALSE)</f>
        <v>NU</v>
      </c>
      <c r="D58" s="34">
        <f>VLOOKUP(A58,'Daten alle Lose'!$A$10:$I$196,HLOOKUP($F$6,'Daten alle Lose'!$A$10:$I$12,3,FALSE),FALSE)</f>
        <v>1</v>
      </c>
      <c r="E58" s="34" t="str">
        <f>VLOOKUP(A58,'Daten alle Lose'!$A$10:$H$196,4,FALSE)</f>
        <v>Stück</v>
      </c>
      <c r="F58" s="63">
        <f>VLOOKUP(A58,'Daten alle Lose'!$A$10:$H$196,3,FALSE)</f>
        <v>1</v>
      </c>
      <c r="G58" s="289"/>
      <c r="H58" s="290"/>
      <c r="I58" s="277"/>
      <c r="J58" s="277"/>
      <c r="K58" s="282">
        <f t="shared" si="6"/>
        <v>0</v>
      </c>
      <c r="L58" s="283">
        <f t="shared" si="8"/>
        <v>0</v>
      </c>
    </row>
    <row r="59" spans="1:12" ht="27" customHeight="1" x14ac:dyDescent="0.2">
      <c r="A59" s="133" t="s">
        <v>292</v>
      </c>
      <c r="B59" s="62" t="s">
        <v>381</v>
      </c>
      <c r="C59" s="34" t="str">
        <f>VLOOKUP(A59,'Daten alle Lose'!$A$10:$H$196,5,FALSE)</f>
        <v>U</v>
      </c>
      <c r="D59" s="34">
        <f>VLOOKUP(A59,'Daten alle Lose'!$A$10:$I$196,HLOOKUP($F$6,'Daten alle Lose'!$A$10:$I$12,3,FALSE),FALSE)</f>
        <v>5</v>
      </c>
      <c r="E59" s="34" t="str">
        <f>VLOOKUP(A59,'Daten alle Lose'!$A$10:$H$196,4,FALSE)</f>
        <v>Stück</v>
      </c>
      <c r="F59" s="63">
        <f>VLOOKUP(A59,'Daten alle Lose'!$A$10:$H$196,3,FALSE)</f>
        <v>1</v>
      </c>
      <c r="G59" s="289"/>
      <c r="H59" s="290"/>
      <c r="I59" s="277"/>
      <c r="J59" s="277"/>
      <c r="K59" s="282">
        <f t="shared" si="6"/>
        <v>0</v>
      </c>
      <c r="L59" s="283">
        <f t="shared" si="7"/>
        <v>0</v>
      </c>
    </row>
    <row r="60" spans="1:12" ht="27" customHeight="1" x14ac:dyDescent="0.2">
      <c r="A60" s="133" t="s">
        <v>379</v>
      </c>
      <c r="B60" s="62" t="s">
        <v>382</v>
      </c>
      <c r="C60" s="34" t="str">
        <f>VLOOKUP(A60,'Daten alle Lose'!$A$10:$H$196,5,FALSE)</f>
        <v>U</v>
      </c>
      <c r="D60" s="34">
        <f>VLOOKUP(A60,'Daten alle Lose'!$A$10:$I$196,HLOOKUP($F$6,'Daten alle Lose'!$A$10:$I$12,3,FALSE),FALSE)</f>
        <v>5</v>
      </c>
      <c r="E60" s="34" t="str">
        <f>VLOOKUP(A60,'Daten alle Lose'!$A$10:$H$196,4,FALSE)</f>
        <v>Stück</v>
      </c>
      <c r="F60" s="63">
        <f>VLOOKUP(A60,'Daten alle Lose'!$A$10:$H$196,3,FALSE)</f>
        <v>1</v>
      </c>
      <c r="G60" s="289"/>
      <c r="H60" s="290"/>
      <c r="I60" s="277"/>
      <c r="J60" s="277"/>
      <c r="K60" s="282">
        <f t="shared" si="6"/>
        <v>0</v>
      </c>
      <c r="L60" s="283">
        <f t="shared" si="7"/>
        <v>0</v>
      </c>
    </row>
    <row r="61" spans="1:12" ht="27" customHeight="1" x14ac:dyDescent="0.2">
      <c r="A61" s="133" t="s">
        <v>380</v>
      </c>
      <c r="B61" s="62" t="s">
        <v>383</v>
      </c>
      <c r="C61" s="34" t="str">
        <f>VLOOKUP(A61,'Daten alle Lose'!$A$10:$H$196,5,FALSE)</f>
        <v>U</v>
      </c>
      <c r="D61" s="34">
        <f>VLOOKUP(A61,'Daten alle Lose'!$A$10:$I$196,HLOOKUP($F$6,'Daten alle Lose'!$A$10:$I$12,3,FALSE),FALSE)</f>
        <v>1</v>
      </c>
      <c r="E61" s="34" t="str">
        <f>VLOOKUP(A61,'Daten alle Lose'!$A$10:$H$196,4,FALSE)</f>
        <v>Stück</v>
      </c>
      <c r="F61" s="63">
        <f>VLOOKUP(A61,'Daten alle Lose'!$A$10:$H$196,3,FALSE)</f>
        <v>1</v>
      </c>
      <c r="G61" s="289"/>
      <c r="H61" s="290"/>
      <c r="I61" s="277"/>
      <c r="J61" s="277"/>
      <c r="K61" s="282">
        <f t="shared" si="6"/>
        <v>0</v>
      </c>
      <c r="L61" s="283">
        <f t="shared" si="7"/>
        <v>0</v>
      </c>
    </row>
    <row r="62" spans="1:12" ht="27" customHeight="1" x14ac:dyDescent="0.2">
      <c r="A62" s="133" t="s">
        <v>527</v>
      </c>
      <c r="B62" s="62" t="s">
        <v>528</v>
      </c>
      <c r="C62" s="34" t="str">
        <f>VLOOKUP(A62,'Daten alle Lose'!$A$10:$H$196,5,FALSE)</f>
        <v>U</v>
      </c>
      <c r="D62" s="34">
        <f>VLOOKUP(A62,'Daten alle Lose'!$A$10:$I$196,HLOOKUP($F$6,'Daten alle Lose'!$A$10:$I$12,3,FALSE),FALSE)</f>
        <v>1</v>
      </c>
      <c r="E62" s="34" t="str">
        <f>VLOOKUP(A62,'Daten alle Lose'!$A$10:$H$196,4,FALSE)</f>
        <v>Stück</v>
      </c>
      <c r="F62" s="63">
        <f>VLOOKUP(A62,'Daten alle Lose'!$A$10:$H$196,3,FALSE)</f>
        <v>1</v>
      </c>
      <c r="G62" s="289"/>
      <c r="H62" s="290"/>
      <c r="I62" s="277"/>
      <c r="J62" s="277"/>
      <c r="K62" s="282">
        <f t="shared" si="6"/>
        <v>0</v>
      </c>
      <c r="L62" s="283">
        <f t="shared" si="7"/>
        <v>0</v>
      </c>
    </row>
    <row r="63" spans="1:12" ht="27" customHeight="1" x14ac:dyDescent="0.2">
      <c r="A63" s="133" t="s">
        <v>529</v>
      </c>
      <c r="B63" s="62" t="s">
        <v>531</v>
      </c>
      <c r="C63" s="34" t="str">
        <f>VLOOKUP(A63,'Daten alle Lose'!$A$10:$H$196,5,FALSE)</f>
        <v>U</v>
      </c>
      <c r="D63" s="34">
        <f>VLOOKUP(A63,'Daten alle Lose'!$A$10:$I$196,HLOOKUP($F$6,'Daten alle Lose'!$A$10:$I$12,3,FALSE),FALSE)</f>
        <v>1</v>
      </c>
      <c r="E63" s="34" t="str">
        <f>VLOOKUP(A63,'Daten alle Lose'!$A$10:$H$196,4,FALSE)</f>
        <v>Stück</v>
      </c>
      <c r="F63" s="63">
        <f>VLOOKUP(A63,'Daten alle Lose'!$A$10:$H$196,3,FALSE)</f>
        <v>1</v>
      </c>
      <c r="G63" s="289"/>
      <c r="H63" s="290"/>
      <c r="I63" s="277"/>
      <c r="J63" s="277"/>
      <c r="K63" s="282">
        <f t="shared" si="6"/>
        <v>0</v>
      </c>
      <c r="L63" s="283">
        <f t="shared" si="7"/>
        <v>0</v>
      </c>
    </row>
    <row r="64" spans="1:12" ht="27" customHeight="1" x14ac:dyDescent="0.2">
      <c r="A64" s="133" t="s">
        <v>530</v>
      </c>
      <c r="B64" s="62" t="s">
        <v>532</v>
      </c>
      <c r="C64" s="34" t="str">
        <f>VLOOKUP(A64,'Daten alle Lose'!$A$10:$H$196,5,FALSE)</f>
        <v>U</v>
      </c>
      <c r="D64" s="34">
        <f>VLOOKUP(A64,'Daten alle Lose'!$A$10:$I$196,HLOOKUP($F$6,'Daten alle Lose'!$A$10:$I$12,3,FALSE),FALSE)</f>
        <v>1</v>
      </c>
      <c r="E64" s="34" t="str">
        <f>VLOOKUP(A64,'Daten alle Lose'!$A$10:$H$196,4,FALSE)</f>
        <v>Stück</v>
      </c>
      <c r="F64" s="63">
        <f>VLOOKUP(A64,'Daten alle Lose'!$A$10:$H$196,3,FALSE)</f>
        <v>1</v>
      </c>
      <c r="G64" s="289"/>
      <c r="H64" s="290"/>
      <c r="I64" s="277"/>
      <c r="J64" s="277"/>
      <c r="K64" s="282">
        <f t="shared" si="6"/>
        <v>0</v>
      </c>
      <c r="L64" s="283">
        <f t="shared" si="7"/>
        <v>0</v>
      </c>
    </row>
    <row r="65" spans="1:12" ht="27" customHeight="1" x14ac:dyDescent="0.2">
      <c r="A65" s="134"/>
      <c r="B65" s="65"/>
      <c r="C65" s="70"/>
      <c r="D65" s="70"/>
      <c r="E65" s="70"/>
      <c r="F65" s="70"/>
      <c r="G65" s="70"/>
      <c r="H65" s="70"/>
      <c r="I65" s="67"/>
      <c r="J65" s="67"/>
      <c r="K65" s="67" t="s">
        <v>504</v>
      </c>
      <c r="L65" s="69">
        <f>SUM(L42:L64)</f>
        <v>0</v>
      </c>
    </row>
    <row r="66" spans="1:12" ht="18" customHeight="1" x14ac:dyDescent="0.2">
      <c r="A66" s="135"/>
      <c r="B66" s="127"/>
      <c r="C66" s="127"/>
      <c r="D66" s="127"/>
      <c r="E66" s="127"/>
      <c r="F66" s="127"/>
      <c r="G66" s="127"/>
      <c r="H66" s="127"/>
      <c r="I66" s="127"/>
      <c r="J66" s="127"/>
      <c r="K66" s="127"/>
      <c r="L66" s="128"/>
    </row>
    <row r="67" spans="1:12" ht="27" customHeight="1" x14ac:dyDescent="0.2">
      <c r="A67" s="134" t="s">
        <v>37</v>
      </c>
      <c r="B67" s="58" t="s">
        <v>61</v>
      </c>
      <c r="C67" s="59"/>
      <c r="D67" s="59"/>
      <c r="E67" s="59"/>
      <c r="F67" s="59"/>
      <c r="G67" s="59"/>
      <c r="H67" s="59"/>
      <c r="I67" s="59"/>
      <c r="J67" s="59"/>
      <c r="K67" s="59"/>
      <c r="L67" s="60"/>
    </row>
    <row r="68" spans="1:12" ht="27" customHeight="1" x14ac:dyDescent="0.2">
      <c r="A68" s="133" t="s">
        <v>38</v>
      </c>
      <c r="B68" s="62" t="s">
        <v>244</v>
      </c>
      <c r="C68" s="34" t="str">
        <f>VLOOKUP(A68,'Daten alle Lose'!$A$10:$H$196,5,FALSE)</f>
        <v>U</v>
      </c>
      <c r="D68" s="34">
        <f>VLOOKUP(A68,'Daten alle Lose'!$A$10:$I$196,HLOOKUP($F$6,'Daten alle Lose'!$A$10:$I$12,3,FALSE),FALSE)</f>
        <v>5</v>
      </c>
      <c r="E68" s="34" t="str">
        <f>VLOOKUP(A68,'Daten alle Lose'!$A$10:$H$196,4,FALSE)</f>
        <v>Stück</v>
      </c>
      <c r="F68" s="63">
        <f>VLOOKUP(A68,'Daten alle Lose'!$A$10:$H$196,3,FALSE)</f>
        <v>1</v>
      </c>
      <c r="G68" s="287"/>
      <c r="H68" s="288"/>
      <c r="I68" s="277"/>
      <c r="J68" s="277"/>
      <c r="K68" s="282">
        <f t="shared" ref="K68:K80" si="9">ROUND(I68+J68,4)</f>
        <v>0</v>
      </c>
      <c r="L68" s="283">
        <f t="shared" ref="L68:L80" si="10">K68*D68*F68</f>
        <v>0</v>
      </c>
    </row>
    <row r="69" spans="1:12" ht="27" customHeight="1" x14ac:dyDescent="0.2">
      <c r="A69" s="133" t="s">
        <v>39</v>
      </c>
      <c r="B69" s="62" t="s">
        <v>384</v>
      </c>
      <c r="C69" s="34" t="str">
        <f>VLOOKUP(A69,'Daten alle Lose'!$A$10:$H$196,5,FALSE)</f>
        <v>U</v>
      </c>
      <c r="D69" s="34">
        <f>VLOOKUP(A69,'Daten alle Lose'!$A$10:$I$196,HLOOKUP($F$6,'Daten alle Lose'!$A$10:$I$12,3,FALSE),FALSE)</f>
        <v>5</v>
      </c>
      <c r="E69" s="34" t="str">
        <f>VLOOKUP(A69,'Daten alle Lose'!$A$10:$H$196,4,FALSE)</f>
        <v>Stück</v>
      </c>
      <c r="F69" s="63">
        <f>VLOOKUP(A69,'Daten alle Lose'!$A$10:$H$196,3,FALSE)</f>
        <v>1</v>
      </c>
      <c r="G69" s="289"/>
      <c r="H69" s="290"/>
      <c r="I69" s="277"/>
      <c r="J69" s="277"/>
      <c r="K69" s="282">
        <f t="shared" si="9"/>
        <v>0</v>
      </c>
      <c r="L69" s="283">
        <f t="shared" si="10"/>
        <v>0</v>
      </c>
    </row>
    <row r="70" spans="1:12" ht="27" customHeight="1" x14ac:dyDescent="0.2">
      <c r="A70" s="133" t="s">
        <v>40</v>
      </c>
      <c r="B70" s="62" t="s">
        <v>245</v>
      </c>
      <c r="C70" s="34" t="str">
        <f>VLOOKUP(A70,'Daten alle Lose'!$A$10:$H$196,5,FALSE)</f>
        <v>U</v>
      </c>
      <c r="D70" s="34">
        <f>VLOOKUP(A70,'Daten alle Lose'!$A$10:$I$196,HLOOKUP($F$6,'Daten alle Lose'!$A$10:$I$12,3,FALSE),FALSE)</f>
        <v>5</v>
      </c>
      <c r="E70" s="34" t="str">
        <f>VLOOKUP(A70,'Daten alle Lose'!$A$10:$H$196,4,FALSE)</f>
        <v>Stück</v>
      </c>
      <c r="F70" s="63">
        <f>VLOOKUP(A70,'Daten alle Lose'!$A$10:$H$196,3,FALSE)</f>
        <v>1</v>
      </c>
      <c r="G70" s="289"/>
      <c r="H70" s="290"/>
      <c r="I70" s="277"/>
      <c r="J70" s="277"/>
      <c r="K70" s="282">
        <f t="shared" si="9"/>
        <v>0</v>
      </c>
      <c r="L70" s="283">
        <f t="shared" si="10"/>
        <v>0</v>
      </c>
    </row>
    <row r="71" spans="1:12" ht="27" customHeight="1" x14ac:dyDescent="0.2">
      <c r="A71" s="133" t="s">
        <v>41</v>
      </c>
      <c r="B71" s="62" t="s">
        <v>246</v>
      </c>
      <c r="C71" s="34" t="str">
        <f>VLOOKUP(A71,'Daten alle Lose'!$A$10:$H$196,5,FALSE)</f>
        <v>U</v>
      </c>
      <c r="D71" s="34">
        <f>VLOOKUP(A71,'Daten alle Lose'!$A$10:$I$196,HLOOKUP($F$6,'Daten alle Lose'!$A$10:$I$12,3,FALSE),FALSE)</f>
        <v>5</v>
      </c>
      <c r="E71" s="34" t="str">
        <f>VLOOKUP(A71,'Daten alle Lose'!$A$10:$H$196,4,FALSE)</f>
        <v>Stück</v>
      </c>
      <c r="F71" s="63">
        <f>VLOOKUP(A71,'Daten alle Lose'!$A$10:$H$196,3,FALSE)</f>
        <v>1</v>
      </c>
      <c r="G71" s="289"/>
      <c r="H71" s="290"/>
      <c r="I71" s="277"/>
      <c r="J71" s="277"/>
      <c r="K71" s="282">
        <f t="shared" si="9"/>
        <v>0</v>
      </c>
      <c r="L71" s="283">
        <f t="shared" si="10"/>
        <v>0</v>
      </c>
    </row>
    <row r="72" spans="1:12" ht="27" customHeight="1" x14ac:dyDescent="0.2">
      <c r="A72" s="133" t="s">
        <v>42</v>
      </c>
      <c r="B72" s="129" t="s">
        <v>516</v>
      </c>
      <c r="C72" s="34" t="str">
        <f>VLOOKUP(A72,'Daten alle Lose'!$A$10:$H$196,5,FALSE)</f>
        <v>NU</v>
      </c>
      <c r="D72" s="34">
        <f>VLOOKUP(A72,'Daten alle Lose'!$A$10:$I$196,HLOOKUP($F$6,'Daten alle Lose'!$A$10:$I$12,3,FALSE),FALSE)</f>
        <v>1</v>
      </c>
      <c r="E72" s="34" t="str">
        <f>VLOOKUP(A72,'Daten alle Lose'!$A$10:$H$196,4,FALSE)</f>
        <v>Stück</v>
      </c>
      <c r="F72" s="63">
        <f>VLOOKUP(A72,'Daten alle Lose'!$A$10:$H$196,3,FALSE)</f>
        <v>1</v>
      </c>
      <c r="G72" s="289"/>
      <c r="H72" s="290"/>
      <c r="I72" s="277"/>
      <c r="J72" s="277"/>
      <c r="K72" s="282">
        <f t="shared" si="9"/>
        <v>0</v>
      </c>
      <c r="L72" s="283">
        <f t="shared" si="10"/>
        <v>0</v>
      </c>
    </row>
    <row r="73" spans="1:12" ht="27" customHeight="1" x14ac:dyDescent="0.2">
      <c r="A73" s="133" t="s">
        <v>43</v>
      </c>
      <c r="B73" s="129" t="s">
        <v>517</v>
      </c>
      <c r="C73" s="34" t="str">
        <f>VLOOKUP(A73,'Daten alle Lose'!$A$10:$H$196,5,FALSE)</f>
        <v>NU</v>
      </c>
      <c r="D73" s="34">
        <f>VLOOKUP(A73,'Daten alle Lose'!$A$10:$I$196,HLOOKUP($F$6,'Daten alle Lose'!$A$10:$I$12,3,FALSE),FALSE)</f>
        <v>1</v>
      </c>
      <c r="E73" s="34" t="str">
        <f>VLOOKUP(A73,'Daten alle Lose'!$A$10:$H$196,4,FALSE)</f>
        <v>Stück</v>
      </c>
      <c r="F73" s="63">
        <f>VLOOKUP(A73,'Daten alle Lose'!$A$10:$H$196,3,FALSE)</f>
        <v>1</v>
      </c>
      <c r="G73" s="289"/>
      <c r="H73" s="290"/>
      <c r="I73" s="277"/>
      <c r="J73" s="277"/>
      <c r="K73" s="282">
        <f t="shared" si="9"/>
        <v>0</v>
      </c>
      <c r="L73" s="283">
        <f t="shared" si="10"/>
        <v>0</v>
      </c>
    </row>
    <row r="74" spans="1:12" ht="27" customHeight="1" x14ac:dyDescent="0.2">
      <c r="A74" s="133" t="s">
        <v>44</v>
      </c>
      <c r="B74" s="62" t="s">
        <v>424</v>
      </c>
      <c r="C74" s="34" t="str">
        <f>VLOOKUP(A74,'Daten alle Lose'!$A$10:$H$196,5,FALSE)</f>
        <v>NU</v>
      </c>
      <c r="D74" s="34">
        <f>VLOOKUP(A74,'Daten alle Lose'!$A$10:$I$196,HLOOKUP($F$6,'Daten alle Lose'!$A$10:$I$12,3,FALSE),FALSE)</f>
        <v>1</v>
      </c>
      <c r="E74" s="34" t="str">
        <f>VLOOKUP(A74,'Daten alle Lose'!$A$10:$H$196,4,FALSE)</f>
        <v>Stück</v>
      </c>
      <c r="F74" s="63">
        <f>VLOOKUP(A74,'Daten alle Lose'!$A$10:$H$196,3,FALSE)</f>
        <v>1</v>
      </c>
      <c r="G74" s="289"/>
      <c r="H74" s="290"/>
      <c r="I74" s="277"/>
      <c r="J74" s="277"/>
      <c r="K74" s="282">
        <f t="shared" si="9"/>
        <v>0</v>
      </c>
      <c r="L74" s="283">
        <f t="shared" si="10"/>
        <v>0</v>
      </c>
    </row>
    <row r="75" spans="1:12" ht="27" customHeight="1" x14ac:dyDescent="0.2">
      <c r="A75" s="133" t="s">
        <v>45</v>
      </c>
      <c r="B75" s="62" t="s">
        <v>62</v>
      </c>
      <c r="C75" s="34" t="str">
        <f>VLOOKUP(A75,'Daten alle Lose'!$A$10:$H$196,5,FALSE)</f>
        <v>U</v>
      </c>
      <c r="D75" s="34">
        <f>VLOOKUP(A75,'Daten alle Lose'!$A$10:$I$196,HLOOKUP($F$6,'Daten alle Lose'!$A$10:$I$12,3,FALSE),FALSE)</f>
        <v>5</v>
      </c>
      <c r="E75" s="34" t="str">
        <f>VLOOKUP(A75,'Daten alle Lose'!$A$10:$H$196,4,FALSE)</f>
        <v>Stück</v>
      </c>
      <c r="F75" s="63">
        <f>VLOOKUP(A75,'Daten alle Lose'!$A$10:$H$196,3,FALSE)</f>
        <v>1</v>
      </c>
      <c r="G75" s="289"/>
      <c r="H75" s="290"/>
      <c r="I75" s="277"/>
      <c r="J75" s="277"/>
      <c r="K75" s="282">
        <f t="shared" si="9"/>
        <v>0</v>
      </c>
      <c r="L75" s="283">
        <f t="shared" si="10"/>
        <v>0</v>
      </c>
    </row>
    <row r="76" spans="1:12" ht="27" customHeight="1" x14ac:dyDescent="0.2">
      <c r="A76" s="133" t="s">
        <v>46</v>
      </c>
      <c r="B76" s="62" t="s">
        <v>63</v>
      </c>
      <c r="C76" s="34" t="str">
        <f>VLOOKUP(A76,'Daten alle Lose'!$A$10:$H$196,5,FALSE)</f>
        <v>U</v>
      </c>
      <c r="D76" s="34">
        <f>VLOOKUP(A76,'Daten alle Lose'!$A$10:$I$196,HLOOKUP($F$6,'Daten alle Lose'!$A$10:$I$12,3,FALSE),FALSE)</f>
        <v>1</v>
      </c>
      <c r="E76" s="34" t="str">
        <f>VLOOKUP(A76,'Daten alle Lose'!$A$10:$H$196,4,FALSE)</f>
        <v>Stück</v>
      </c>
      <c r="F76" s="63">
        <f>VLOOKUP(A76,'Daten alle Lose'!$A$10:$H$196,3,FALSE)</f>
        <v>1</v>
      </c>
      <c r="G76" s="289"/>
      <c r="H76" s="290"/>
      <c r="I76" s="277"/>
      <c r="J76" s="277"/>
      <c r="K76" s="282">
        <f t="shared" si="9"/>
        <v>0</v>
      </c>
      <c r="L76" s="283">
        <f t="shared" si="10"/>
        <v>0</v>
      </c>
    </row>
    <row r="77" spans="1:12" ht="27" customHeight="1" x14ac:dyDescent="0.2">
      <c r="A77" s="133" t="s">
        <v>47</v>
      </c>
      <c r="B77" s="62" t="s">
        <v>64</v>
      </c>
      <c r="C77" s="34" t="str">
        <f>VLOOKUP(A77,'Daten alle Lose'!$A$10:$H$196,5,FALSE)</f>
        <v>U</v>
      </c>
      <c r="D77" s="34">
        <f>VLOOKUP(A77,'Daten alle Lose'!$A$10:$I$196,HLOOKUP($F$6,'Daten alle Lose'!$A$10:$I$12,3,FALSE),FALSE)</f>
        <v>1</v>
      </c>
      <c r="E77" s="34" t="str">
        <f>VLOOKUP(A77,'Daten alle Lose'!$A$10:$H$196,4,FALSE)</f>
        <v>Stück</v>
      </c>
      <c r="F77" s="63">
        <f>VLOOKUP(A77,'Daten alle Lose'!$A$10:$H$196,3,FALSE)</f>
        <v>1</v>
      </c>
      <c r="G77" s="289"/>
      <c r="H77" s="290"/>
      <c r="I77" s="277"/>
      <c r="J77" s="277"/>
      <c r="K77" s="282">
        <f t="shared" si="9"/>
        <v>0</v>
      </c>
      <c r="L77" s="283">
        <f t="shared" si="10"/>
        <v>0</v>
      </c>
    </row>
    <row r="78" spans="1:12" ht="27" customHeight="1" x14ac:dyDescent="0.2">
      <c r="A78" s="133" t="s">
        <v>48</v>
      </c>
      <c r="B78" s="62" t="s">
        <v>490</v>
      </c>
      <c r="C78" s="34" t="str">
        <f>VLOOKUP(A78,'Daten alle Lose'!$A$10:$H$196,5,FALSE)</f>
        <v>U</v>
      </c>
      <c r="D78" s="34">
        <f>VLOOKUP(A78,'Daten alle Lose'!$A$10:$I$196,HLOOKUP($F$6,'Daten alle Lose'!$A$10:$I$12,3,FALSE),FALSE)</f>
        <v>5</v>
      </c>
      <c r="E78" s="34" t="str">
        <f>VLOOKUP(A78,'Daten alle Lose'!$A$10:$H$196,4,FALSE)</f>
        <v>Stück</v>
      </c>
      <c r="F78" s="63">
        <f>VLOOKUP(A78,'Daten alle Lose'!$A$10:$H$196,3,FALSE)</f>
        <v>1</v>
      </c>
      <c r="G78" s="289"/>
      <c r="H78" s="290"/>
      <c r="I78" s="277"/>
      <c r="J78" s="277"/>
      <c r="K78" s="282">
        <f t="shared" si="9"/>
        <v>0</v>
      </c>
      <c r="L78" s="283">
        <f t="shared" si="10"/>
        <v>0</v>
      </c>
    </row>
    <row r="79" spans="1:12" ht="27" customHeight="1" x14ac:dyDescent="0.2">
      <c r="A79" s="133" t="s">
        <v>236</v>
      </c>
      <c r="B79" s="62" t="s">
        <v>491</v>
      </c>
      <c r="C79" s="34" t="str">
        <f>VLOOKUP(A79,'Daten alle Lose'!$A$10:$H$196,5,FALSE)</f>
        <v>U</v>
      </c>
      <c r="D79" s="34">
        <f>VLOOKUP(A79,'Daten alle Lose'!$A$10:$I$196,HLOOKUP($F$6,'Daten alle Lose'!$A$10:$I$12,3,FALSE),FALSE)</f>
        <v>5</v>
      </c>
      <c r="E79" s="34" t="str">
        <f>VLOOKUP(A79,'Daten alle Lose'!$A$10:$H$196,4,FALSE)</f>
        <v>Stück</v>
      </c>
      <c r="F79" s="63">
        <f>VLOOKUP(A79,'Daten alle Lose'!$A$10:$H$196,3,FALSE)</f>
        <v>1</v>
      </c>
      <c r="G79" s="289"/>
      <c r="H79" s="290"/>
      <c r="I79" s="277"/>
      <c r="J79" s="277"/>
      <c r="K79" s="282">
        <f t="shared" si="9"/>
        <v>0</v>
      </c>
      <c r="L79" s="283">
        <f t="shared" si="10"/>
        <v>0</v>
      </c>
    </row>
    <row r="80" spans="1:12" ht="27" customHeight="1" x14ac:dyDescent="0.2">
      <c r="A80" s="133" t="s">
        <v>248</v>
      </c>
      <c r="B80" s="62" t="s">
        <v>492</v>
      </c>
      <c r="C80" s="34" t="str">
        <f>VLOOKUP(A80,'Daten alle Lose'!$A$10:$H$196,5,FALSE)</f>
        <v>U</v>
      </c>
      <c r="D80" s="34">
        <f>VLOOKUP(A80,'Daten alle Lose'!$A$10:$I$196,HLOOKUP($F$6,'Daten alle Lose'!$A$10:$I$12,3,FALSE),FALSE)</f>
        <v>1</v>
      </c>
      <c r="E80" s="34" t="str">
        <f>VLOOKUP(A80,'Daten alle Lose'!$A$10:$H$196,4,FALSE)</f>
        <v>Stück</v>
      </c>
      <c r="F80" s="63">
        <f>VLOOKUP(A80,'Daten alle Lose'!$A$10:$H$196,3,FALSE)</f>
        <v>1</v>
      </c>
      <c r="G80" s="291"/>
      <c r="H80" s="292"/>
      <c r="I80" s="277"/>
      <c r="J80" s="277"/>
      <c r="K80" s="282">
        <f t="shared" si="9"/>
        <v>0</v>
      </c>
      <c r="L80" s="283">
        <f t="shared" si="10"/>
        <v>0</v>
      </c>
    </row>
    <row r="81" spans="1:12" ht="27" customHeight="1" x14ac:dyDescent="0.2">
      <c r="A81" s="134"/>
      <c r="B81" s="65"/>
      <c r="C81" s="70"/>
      <c r="D81" s="70"/>
      <c r="E81" s="70"/>
      <c r="F81" s="70"/>
      <c r="G81" s="70"/>
      <c r="H81" s="70"/>
      <c r="I81" s="67"/>
      <c r="J81" s="67"/>
      <c r="K81" s="67" t="s">
        <v>504</v>
      </c>
      <c r="L81" s="69">
        <f>SUM(L67:L80)</f>
        <v>0</v>
      </c>
    </row>
    <row r="82" spans="1:12" ht="18" customHeight="1" x14ac:dyDescent="0.2">
      <c r="A82" s="135"/>
      <c r="B82" s="127"/>
      <c r="C82" s="127"/>
      <c r="D82" s="127"/>
      <c r="E82" s="127"/>
      <c r="F82" s="127"/>
      <c r="G82" s="127"/>
      <c r="H82" s="127"/>
      <c r="I82" s="127"/>
      <c r="J82" s="127"/>
      <c r="K82" s="127"/>
      <c r="L82" s="128"/>
    </row>
    <row r="83" spans="1:12" ht="27" customHeight="1" x14ac:dyDescent="0.2">
      <c r="A83" s="134" t="s">
        <v>49</v>
      </c>
      <c r="B83" s="58" t="s">
        <v>65</v>
      </c>
      <c r="C83" s="59"/>
      <c r="D83" s="59"/>
      <c r="E83" s="59"/>
      <c r="F83" s="59"/>
      <c r="G83" s="59"/>
      <c r="H83" s="59"/>
      <c r="I83" s="59"/>
      <c r="J83" s="59"/>
      <c r="K83" s="59"/>
      <c r="L83" s="60"/>
    </row>
    <row r="84" spans="1:12" ht="27" customHeight="1" x14ac:dyDescent="0.2">
      <c r="A84" s="133" t="s">
        <v>50</v>
      </c>
      <c r="B84" s="62" t="s">
        <v>428</v>
      </c>
      <c r="C84" s="34" t="str">
        <f>VLOOKUP(A84,'Daten alle Lose'!$A$10:$H$196,5,FALSE)</f>
        <v>U</v>
      </c>
      <c r="D84" s="34">
        <f>VLOOKUP(A84,'Daten alle Lose'!$A$10:$I$196,HLOOKUP($F$6,'Daten alle Lose'!$A$10:$I$12,3,FALSE),FALSE)</f>
        <v>43000</v>
      </c>
      <c r="E84" s="34" t="str">
        <f>VLOOKUP(A84,'Daten alle Lose'!$A$10:$H$196,4,FALSE)</f>
        <v>m²</v>
      </c>
      <c r="F84" s="63">
        <f>VLOOKUP(A84,'Daten alle Lose'!$A$10:$H$196,3,FALSE)</f>
        <v>1</v>
      </c>
      <c r="G84" s="275"/>
      <c r="H84" s="278"/>
      <c r="I84" s="281" t="e">
        <f>ROUND(VLOOKUP(H84,'Übersicht Stundensätze'!$A$7:$E$12,5,0)/G84,4)</f>
        <v>#N/A</v>
      </c>
      <c r="J84" s="277"/>
      <c r="K84" s="282" t="e">
        <f t="shared" ref="K84:K87" si="11">ROUND(I84+J84,4)</f>
        <v>#N/A</v>
      </c>
      <c r="L84" s="283" t="e">
        <f t="shared" ref="L84:L87" si="12">K84*D84*F84</f>
        <v>#N/A</v>
      </c>
    </row>
    <row r="85" spans="1:12" ht="27" customHeight="1" x14ac:dyDescent="0.2">
      <c r="A85" s="133" t="s">
        <v>51</v>
      </c>
      <c r="B85" s="62" t="s">
        <v>429</v>
      </c>
      <c r="C85" s="34" t="str">
        <f>VLOOKUP(A85,'Daten alle Lose'!$A$10:$H$196,5,FALSE)</f>
        <v>U</v>
      </c>
      <c r="D85" s="34">
        <f>VLOOKUP(A85,'Daten alle Lose'!$A$10:$I$196,HLOOKUP($F$6,'Daten alle Lose'!$A$10:$I$12,3,FALSE),FALSE)</f>
        <v>100000</v>
      </c>
      <c r="E85" s="34" t="str">
        <f>VLOOKUP(A85,'Daten alle Lose'!$A$10:$H$196,4,FALSE)</f>
        <v>m²</v>
      </c>
      <c r="F85" s="63">
        <f>VLOOKUP(A85,'Daten alle Lose'!$A$10:$H$196,3,FALSE)</f>
        <v>1</v>
      </c>
      <c r="G85" s="275"/>
      <c r="H85" s="278"/>
      <c r="I85" s="281" t="e">
        <f>ROUND(VLOOKUP(H85,'Übersicht Stundensätze'!$A$7:$E$12,5,0)/G85,4)</f>
        <v>#N/A</v>
      </c>
      <c r="J85" s="277"/>
      <c r="K85" s="282" t="e">
        <f t="shared" si="11"/>
        <v>#N/A</v>
      </c>
      <c r="L85" s="283" t="e">
        <f t="shared" si="12"/>
        <v>#N/A</v>
      </c>
    </row>
    <row r="86" spans="1:12" ht="27" customHeight="1" x14ac:dyDescent="0.2">
      <c r="A86" s="133" t="s">
        <v>52</v>
      </c>
      <c r="B86" s="62" t="s">
        <v>430</v>
      </c>
      <c r="C86" s="34" t="str">
        <f>VLOOKUP(A86,'Daten alle Lose'!$A$10:$H$196,5,FALSE)</f>
        <v>U</v>
      </c>
      <c r="D86" s="34">
        <f>VLOOKUP(A86,'Daten alle Lose'!$A$10:$I$196,HLOOKUP($F$6,'Daten alle Lose'!$A$10:$I$12,3,FALSE),FALSE)</f>
        <v>43000</v>
      </c>
      <c r="E86" s="34" t="str">
        <f>VLOOKUP(A86,'Daten alle Lose'!$A$10:$H$196,4,FALSE)</f>
        <v>m²</v>
      </c>
      <c r="F86" s="63">
        <f>VLOOKUP(A86,'Daten alle Lose'!$A$10:$H$196,3,FALSE)</f>
        <v>1</v>
      </c>
      <c r="G86" s="275"/>
      <c r="H86" s="278"/>
      <c r="I86" s="281" t="e">
        <f>ROUND(VLOOKUP(H86,'Übersicht Stundensätze'!$A$7:$E$12,5,0)/G86,4)</f>
        <v>#N/A</v>
      </c>
      <c r="J86" s="277"/>
      <c r="K86" s="282" t="e">
        <f t="shared" si="11"/>
        <v>#N/A</v>
      </c>
      <c r="L86" s="283" t="e">
        <f t="shared" si="12"/>
        <v>#N/A</v>
      </c>
    </row>
    <row r="87" spans="1:12" ht="27" customHeight="1" x14ac:dyDescent="0.2">
      <c r="A87" s="133" t="s">
        <v>53</v>
      </c>
      <c r="B87" s="62" t="s">
        <v>431</v>
      </c>
      <c r="C87" s="34" t="str">
        <f>VLOOKUP(A87,'Daten alle Lose'!$A$10:$H$196,5,FALSE)</f>
        <v>U</v>
      </c>
      <c r="D87" s="34">
        <f>VLOOKUP(A87,'Daten alle Lose'!$A$10:$I$196,HLOOKUP($F$6,'Daten alle Lose'!$A$10:$I$12,3,FALSE),FALSE)</f>
        <v>100000</v>
      </c>
      <c r="E87" s="34" t="str">
        <f>VLOOKUP(A87,'Daten alle Lose'!$A$10:$H$196,4,FALSE)</f>
        <v>m²</v>
      </c>
      <c r="F87" s="63">
        <f>VLOOKUP(A87,'Daten alle Lose'!$A$10:$H$196,3,FALSE)</f>
        <v>1</v>
      </c>
      <c r="G87" s="275"/>
      <c r="H87" s="278"/>
      <c r="I87" s="281" t="e">
        <f>ROUND(VLOOKUP(H87,'Übersicht Stundensätze'!$A$7:$E$12,5,0)/G87,4)</f>
        <v>#N/A</v>
      </c>
      <c r="J87" s="277"/>
      <c r="K87" s="282" t="e">
        <f t="shared" si="11"/>
        <v>#N/A</v>
      </c>
      <c r="L87" s="283" t="e">
        <f t="shared" si="12"/>
        <v>#N/A</v>
      </c>
    </row>
    <row r="88" spans="1:12" ht="27" customHeight="1" x14ac:dyDescent="0.2">
      <c r="A88" s="134"/>
      <c r="B88" s="65"/>
      <c r="C88" s="70"/>
      <c r="D88" s="70"/>
      <c r="E88" s="70"/>
      <c r="F88" s="70"/>
      <c r="G88" s="70"/>
      <c r="H88" s="70"/>
      <c r="I88" s="67"/>
      <c r="J88" s="67"/>
      <c r="K88" s="124" t="s">
        <v>504</v>
      </c>
      <c r="L88" s="69" t="e">
        <f>SUM(L84:L87)</f>
        <v>#N/A</v>
      </c>
    </row>
    <row r="89" spans="1:12" ht="18" customHeight="1" x14ac:dyDescent="0.2">
      <c r="A89" s="135"/>
      <c r="B89" s="127"/>
      <c r="C89" s="127"/>
      <c r="D89" s="127"/>
      <c r="E89" s="127"/>
      <c r="F89" s="127"/>
      <c r="G89" s="127"/>
      <c r="H89" s="127"/>
      <c r="I89" s="127"/>
      <c r="J89" s="127"/>
      <c r="K89" s="127"/>
      <c r="L89" s="128"/>
    </row>
    <row r="90" spans="1:12" ht="27" customHeight="1" x14ac:dyDescent="0.2">
      <c r="A90" s="134" t="s">
        <v>66</v>
      </c>
      <c r="B90" s="58" t="s">
        <v>372</v>
      </c>
      <c r="C90" s="59"/>
      <c r="D90" s="59"/>
      <c r="E90" s="59"/>
      <c r="F90" s="59"/>
      <c r="G90" s="59"/>
      <c r="H90" s="59"/>
      <c r="I90" s="59"/>
      <c r="J90" s="59"/>
      <c r="K90" s="59"/>
      <c r="L90" s="60"/>
    </row>
    <row r="91" spans="1:12" ht="27" customHeight="1" x14ac:dyDescent="0.2">
      <c r="A91" s="133" t="s">
        <v>67</v>
      </c>
      <c r="B91" s="62" t="s">
        <v>72</v>
      </c>
      <c r="C91" s="34" t="str">
        <f>VLOOKUP(A91,'Daten alle Lose'!$A$10:$H$196,5,FALSE)</f>
        <v>U</v>
      </c>
      <c r="D91" s="34">
        <f>VLOOKUP(A91,'Daten alle Lose'!$A$10:$I$196,HLOOKUP($F$6,'Daten alle Lose'!$A$10:$I$12,3,FALSE),FALSE)</f>
        <v>2500</v>
      </c>
      <c r="E91" s="34" t="str">
        <f>VLOOKUP(A91,'Daten alle Lose'!$A$10:$H$196,4,FALSE)</f>
        <v>m²</v>
      </c>
      <c r="F91" s="63">
        <f>VLOOKUP(A91,'Daten alle Lose'!$A$10:$H$196,3,FALSE)</f>
        <v>18</v>
      </c>
      <c r="G91" s="275"/>
      <c r="H91" s="278"/>
      <c r="I91" s="281" t="e">
        <f>ROUND(VLOOKUP(H91,'Übersicht Stundensätze'!$A$7:$E$12,5,0)/G91,4)</f>
        <v>#N/A</v>
      </c>
      <c r="J91" s="277"/>
      <c r="K91" s="282" t="e">
        <f t="shared" ref="K91:K97" si="13">ROUND(I91+J91,4)</f>
        <v>#N/A</v>
      </c>
      <c r="L91" s="283" t="e">
        <f t="shared" ref="L91:L97" si="14">K91*D91*F91</f>
        <v>#N/A</v>
      </c>
    </row>
    <row r="92" spans="1:12" ht="27" customHeight="1" x14ac:dyDescent="0.2">
      <c r="A92" s="133" t="s">
        <v>68</v>
      </c>
      <c r="B92" s="62" t="s">
        <v>73</v>
      </c>
      <c r="C92" s="34" t="str">
        <f>VLOOKUP(A92,'Daten alle Lose'!$A$10:$H$196,5,FALSE)</f>
        <v>U</v>
      </c>
      <c r="D92" s="34">
        <f>VLOOKUP(A92,'Daten alle Lose'!$A$10:$I$196,HLOOKUP($F$6,'Daten alle Lose'!$A$10:$I$12,3,FALSE),FALSE)</f>
        <v>10</v>
      </c>
      <c r="E92" s="34" t="str">
        <f>VLOOKUP(A92,'Daten alle Lose'!$A$10:$H$196,4,FALSE)</f>
        <v>m³</v>
      </c>
      <c r="F92" s="63">
        <f>VLOOKUP(A92,'Daten alle Lose'!$A$10:$H$196,3,FALSE)</f>
        <v>1</v>
      </c>
      <c r="G92" s="287"/>
      <c r="H92" s="288"/>
      <c r="I92" s="277"/>
      <c r="J92" s="277"/>
      <c r="K92" s="282">
        <f t="shared" si="13"/>
        <v>0</v>
      </c>
      <c r="L92" s="283">
        <f t="shared" si="14"/>
        <v>0</v>
      </c>
    </row>
    <row r="93" spans="1:12" ht="27" customHeight="1" x14ac:dyDescent="0.2">
      <c r="A93" s="133" t="s">
        <v>69</v>
      </c>
      <c r="B93" s="62" t="s">
        <v>74</v>
      </c>
      <c r="C93" s="34" t="str">
        <f>VLOOKUP(A93,'Daten alle Lose'!$A$10:$H$196,5,FALSE)</f>
        <v>U</v>
      </c>
      <c r="D93" s="34">
        <f>VLOOKUP(A93,'Daten alle Lose'!$A$10:$I$196,HLOOKUP($F$6,'Daten alle Lose'!$A$10:$I$12,3,FALSE),FALSE)</f>
        <v>10</v>
      </c>
      <c r="E93" s="34" t="str">
        <f>VLOOKUP(A93,'Daten alle Lose'!$A$10:$H$196,4,FALSE)</f>
        <v>m³</v>
      </c>
      <c r="F93" s="63">
        <f>VLOOKUP(A93,'Daten alle Lose'!$A$10:$H$196,3,FALSE)</f>
        <v>1</v>
      </c>
      <c r="G93" s="289"/>
      <c r="H93" s="290"/>
      <c r="I93" s="277"/>
      <c r="J93" s="277"/>
      <c r="K93" s="282">
        <f t="shared" si="13"/>
        <v>0</v>
      </c>
      <c r="L93" s="283">
        <f t="shared" si="14"/>
        <v>0</v>
      </c>
    </row>
    <row r="94" spans="1:12" ht="27" customHeight="1" x14ac:dyDescent="0.2">
      <c r="A94" s="133" t="s">
        <v>271</v>
      </c>
      <c r="B94" s="62" t="s">
        <v>493</v>
      </c>
      <c r="C94" s="34" t="str">
        <f>VLOOKUP(A94,'Daten alle Lose'!$A$10:$H$196,5,FALSE)</f>
        <v>U</v>
      </c>
      <c r="D94" s="34">
        <f>VLOOKUP(A94,'Daten alle Lose'!$A$10:$I$196,HLOOKUP($F$6,'Daten alle Lose'!$A$10:$I$12,3,FALSE),FALSE)</f>
        <v>10</v>
      </c>
      <c r="E94" s="34" t="str">
        <f>VLOOKUP(A94,'Daten alle Lose'!$A$10:$H$196,4,FALSE)</f>
        <v>m³</v>
      </c>
      <c r="F94" s="63">
        <f>VLOOKUP(A94,'Daten alle Lose'!$A$10:$H$196,3,FALSE)</f>
        <v>1</v>
      </c>
      <c r="G94" s="289"/>
      <c r="H94" s="290"/>
      <c r="I94" s="277"/>
      <c r="J94" s="277"/>
      <c r="K94" s="282">
        <f t="shared" si="13"/>
        <v>0</v>
      </c>
      <c r="L94" s="283">
        <f t="shared" si="14"/>
        <v>0</v>
      </c>
    </row>
    <row r="95" spans="1:12" ht="27" customHeight="1" x14ac:dyDescent="0.2">
      <c r="A95" s="133" t="s">
        <v>385</v>
      </c>
      <c r="B95" s="62" t="s">
        <v>388</v>
      </c>
      <c r="C95" s="34" t="str">
        <f>VLOOKUP(A95,'Daten alle Lose'!$A$10:$H$196,5,FALSE)</f>
        <v>NU</v>
      </c>
      <c r="D95" s="34">
        <f>VLOOKUP(A95,'Daten alle Lose'!$A$10:$I$196,HLOOKUP($F$6,'Daten alle Lose'!$A$10:$I$12,3,FALSE),FALSE)</f>
        <v>1</v>
      </c>
      <c r="E95" s="34" t="str">
        <f>VLOOKUP(A95,'Daten alle Lose'!$A$10:$H$196,4,FALSE)</f>
        <v>Stück</v>
      </c>
      <c r="F95" s="63">
        <f>VLOOKUP(A95,'Daten alle Lose'!$A$10:$H$196,3,FALSE)</f>
        <v>1</v>
      </c>
      <c r="G95" s="289"/>
      <c r="H95" s="290"/>
      <c r="I95" s="277"/>
      <c r="J95" s="277"/>
      <c r="K95" s="282">
        <f t="shared" si="13"/>
        <v>0</v>
      </c>
      <c r="L95" s="283">
        <f t="shared" si="14"/>
        <v>0</v>
      </c>
    </row>
    <row r="96" spans="1:12" ht="27" customHeight="1" x14ac:dyDescent="0.2">
      <c r="A96" s="133" t="s">
        <v>386</v>
      </c>
      <c r="B96" s="62" t="s">
        <v>389</v>
      </c>
      <c r="C96" s="34" t="str">
        <f>VLOOKUP(A96,'Daten alle Lose'!$A$10:$H$196,5,FALSE)</f>
        <v>NU</v>
      </c>
      <c r="D96" s="34">
        <f>VLOOKUP(A96,'Daten alle Lose'!$A$10:$I$196,HLOOKUP($F$6,'Daten alle Lose'!$A$10:$I$12,3,FALSE),FALSE)</f>
        <v>1</v>
      </c>
      <c r="E96" s="34" t="str">
        <f>VLOOKUP(A96,'Daten alle Lose'!$A$10:$H$196,4,FALSE)</f>
        <v>Stück</v>
      </c>
      <c r="F96" s="63">
        <f>VLOOKUP(A96,'Daten alle Lose'!$A$10:$H$196,3,FALSE)</f>
        <v>1</v>
      </c>
      <c r="G96" s="289"/>
      <c r="H96" s="290"/>
      <c r="I96" s="277"/>
      <c r="J96" s="277"/>
      <c r="K96" s="282">
        <f t="shared" si="13"/>
        <v>0</v>
      </c>
      <c r="L96" s="283">
        <f t="shared" si="14"/>
        <v>0</v>
      </c>
    </row>
    <row r="97" spans="1:12" ht="27" customHeight="1" x14ac:dyDescent="0.2">
      <c r="A97" s="133" t="s">
        <v>387</v>
      </c>
      <c r="B97" s="62" t="s">
        <v>390</v>
      </c>
      <c r="C97" s="34" t="str">
        <f>VLOOKUP(A97,'Daten alle Lose'!$A$10:$H$196,5,FALSE)</f>
        <v>NU</v>
      </c>
      <c r="D97" s="34">
        <f>VLOOKUP(A97,'Daten alle Lose'!$A$10:$I$196,HLOOKUP($F$6,'Daten alle Lose'!$A$10:$I$12,3,FALSE),FALSE)</f>
        <v>1</v>
      </c>
      <c r="E97" s="34" t="str">
        <f>VLOOKUP(A97,'Daten alle Lose'!$A$10:$H$196,4,FALSE)</f>
        <v>Stück</v>
      </c>
      <c r="F97" s="63">
        <f>VLOOKUP(A97,'Daten alle Lose'!$A$10:$H$196,3,FALSE)</f>
        <v>1</v>
      </c>
      <c r="G97" s="291"/>
      <c r="H97" s="292"/>
      <c r="I97" s="277"/>
      <c r="J97" s="277"/>
      <c r="K97" s="282">
        <f t="shared" si="13"/>
        <v>0</v>
      </c>
      <c r="L97" s="283">
        <f t="shared" si="14"/>
        <v>0</v>
      </c>
    </row>
    <row r="98" spans="1:12" ht="27" customHeight="1" x14ac:dyDescent="0.2">
      <c r="A98" s="134"/>
      <c r="B98" s="65"/>
      <c r="C98" s="70"/>
      <c r="D98" s="70"/>
      <c r="E98" s="70"/>
      <c r="F98" s="70"/>
      <c r="G98" s="70"/>
      <c r="H98" s="70"/>
      <c r="I98" s="67"/>
      <c r="J98" s="67"/>
      <c r="K98" s="124" t="s">
        <v>504</v>
      </c>
      <c r="L98" s="69" t="e">
        <f>SUM(L91:L97)</f>
        <v>#N/A</v>
      </c>
    </row>
    <row r="99" spans="1:12" ht="18" customHeight="1" x14ac:dyDescent="0.2">
      <c r="A99" s="135"/>
      <c r="B99" s="127"/>
      <c r="C99" s="127"/>
      <c r="D99" s="127"/>
      <c r="E99" s="127"/>
      <c r="F99" s="127"/>
      <c r="G99" s="127"/>
      <c r="H99" s="127"/>
      <c r="I99" s="127"/>
      <c r="J99" s="127"/>
      <c r="K99" s="127"/>
      <c r="L99" s="128"/>
    </row>
    <row r="100" spans="1:12" ht="27" customHeight="1" x14ac:dyDescent="0.2">
      <c r="A100" s="134" t="s">
        <v>70</v>
      </c>
      <c r="B100" s="58" t="s">
        <v>71</v>
      </c>
      <c r="C100" s="59"/>
      <c r="D100" s="59"/>
      <c r="E100" s="59"/>
      <c r="F100" s="59"/>
      <c r="G100" s="59"/>
      <c r="H100" s="59"/>
      <c r="I100" s="59"/>
      <c r="J100" s="59"/>
      <c r="K100" s="59"/>
      <c r="L100" s="60"/>
    </row>
    <row r="101" spans="1:12" ht="27" customHeight="1" x14ac:dyDescent="0.2">
      <c r="A101" s="133" t="s">
        <v>75</v>
      </c>
      <c r="B101" s="62" t="s">
        <v>79</v>
      </c>
      <c r="C101" s="34" t="str">
        <f>VLOOKUP(A101,'Daten alle Lose'!$A$10:$H$196,5,FALSE)</f>
        <v>U</v>
      </c>
      <c r="D101" s="34">
        <f>VLOOKUP(A101,'Daten alle Lose'!$A$10:$I$196,HLOOKUP($F$6,'Daten alle Lose'!$A$10:$I$12,3,FALSE),FALSE)</f>
        <v>9</v>
      </c>
      <c r="E101" s="34" t="str">
        <f>VLOOKUP(A101,'Daten alle Lose'!$A$10:$H$196,4,FALSE)</f>
        <v>Stück</v>
      </c>
      <c r="F101" s="63">
        <f>VLOOKUP(A101,'Daten alle Lose'!$A$10:$H$196,3,FALSE)</f>
        <v>18</v>
      </c>
      <c r="G101" s="275"/>
      <c r="H101" s="278"/>
      <c r="I101" s="281" t="e">
        <f>ROUND(VLOOKUP(H101,'Übersicht Stundensätze'!$A$7:$E$12,5,0)/G101,4)</f>
        <v>#N/A</v>
      </c>
      <c r="J101" s="277"/>
      <c r="K101" s="282" t="e">
        <f t="shared" ref="K101:K104" si="15">ROUND(I101+J101,4)</f>
        <v>#N/A</v>
      </c>
      <c r="L101" s="283" t="e">
        <f t="shared" ref="L101:L104" si="16">K101*D101*F101</f>
        <v>#N/A</v>
      </c>
    </row>
    <row r="102" spans="1:12" ht="27" customHeight="1" x14ac:dyDescent="0.2">
      <c r="A102" s="133" t="s">
        <v>76</v>
      </c>
      <c r="B102" s="62" t="s">
        <v>71</v>
      </c>
      <c r="C102" s="34" t="str">
        <f>VLOOKUP(A102,'Daten alle Lose'!$A$10:$H$196,5,FALSE)</f>
        <v>U</v>
      </c>
      <c r="D102" s="34">
        <f>VLOOKUP(A102,'Daten alle Lose'!$A$10:$I$196,HLOOKUP($F$6,'Daten alle Lose'!$A$10:$I$12,3,FALSE),FALSE)</f>
        <v>10</v>
      </c>
      <c r="E102" s="34" t="str">
        <f>VLOOKUP(A102,'Daten alle Lose'!$A$10:$H$196,4,FALSE)</f>
        <v>Stück</v>
      </c>
      <c r="F102" s="63">
        <f>VLOOKUP(A102,'Daten alle Lose'!$A$10:$H$196,3,FALSE)</f>
        <v>18</v>
      </c>
      <c r="G102" s="275"/>
      <c r="H102" s="278"/>
      <c r="I102" s="281" t="e">
        <f>ROUND(VLOOKUP(H102,'Übersicht Stundensätze'!$A$7:$E$12,5,0)/G102,4)</f>
        <v>#N/A</v>
      </c>
      <c r="J102" s="277"/>
      <c r="K102" s="282" t="e">
        <f t="shared" si="15"/>
        <v>#N/A</v>
      </c>
      <c r="L102" s="283" t="e">
        <f t="shared" si="16"/>
        <v>#N/A</v>
      </c>
    </row>
    <row r="103" spans="1:12" ht="27" customHeight="1" x14ac:dyDescent="0.2">
      <c r="A103" s="133" t="s">
        <v>77</v>
      </c>
      <c r="B103" s="62" t="s">
        <v>80</v>
      </c>
      <c r="C103" s="34" t="str">
        <f>VLOOKUP(A103,'Daten alle Lose'!$A$10:$H$196,5,FALSE)</f>
        <v>U</v>
      </c>
      <c r="D103" s="34">
        <f>VLOOKUP(A103,'Daten alle Lose'!$A$10:$I$196,HLOOKUP($F$6,'Daten alle Lose'!$A$10:$I$12,3,FALSE),FALSE)</f>
        <v>14</v>
      </c>
      <c r="E103" s="34" t="str">
        <f>VLOOKUP(A103,'Daten alle Lose'!$A$10:$H$196,4,FALSE)</f>
        <v>Stück</v>
      </c>
      <c r="F103" s="63">
        <f>VLOOKUP(A103,'Daten alle Lose'!$A$10:$H$196,3,FALSE)</f>
        <v>18</v>
      </c>
      <c r="G103" s="275"/>
      <c r="H103" s="278"/>
      <c r="I103" s="281" t="e">
        <f>ROUND(VLOOKUP(H103,'Übersicht Stundensätze'!$A$7:$E$12,5,0)/G103,4)</f>
        <v>#N/A</v>
      </c>
      <c r="J103" s="277"/>
      <c r="K103" s="282" t="e">
        <f t="shared" si="15"/>
        <v>#N/A</v>
      </c>
      <c r="L103" s="283" t="e">
        <f t="shared" si="16"/>
        <v>#N/A</v>
      </c>
    </row>
    <row r="104" spans="1:12" ht="27" customHeight="1" x14ac:dyDescent="0.2">
      <c r="A104" s="133" t="s">
        <v>78</v>
      </c>
      <c r="B104" s="62" t="s">
        <v>364</v>
      </c>
      <c r="C104" s="34" t="str">
        <f>VLOOKUP(A104,'Daten alle Lose'!$A$10:$H$196,5,FALSE)</f>
        <v>NU</v>
      </c>
      <c r="D104" s="34">
        <f>VLOOKUP(A104,'Daten alle Lose'!$A$10:$I$196,HLOOKUP($F$6,'Daten alle Lose'!$A$10:$I$12,3,FALSE),FALSE)</f>
        <v>5</v>
      </c>
      <c r="E104" s="34" t="str">
        <f>VLOOKUP(A104,'Daten alle Lose'!$A$10:$H$196,4,FALSE)</f>
        <v>Stück</v>
      </c>
      <c r="F104" s="63">
        <f>VLOOKUP(A104,'Daten alle Lose'!$A$10:$H$196,3,FALSE)</f>
        <v>1</v>
      </c>
      <c r="G104" s="285"/>
      <c r="H104" s="286"/>
      <c r="I104" s="277"/>
      <c r="J104" s="277"/>
      <c r="K104" s="282">
        <f t="shared" si="15"/>
        <v>0</v>
      </c>
      <c r="L104" s="283">
        <f t="shared" si="16"/>
        <v>0</v>
      </c>
    </row>
    <row r="105" spans="1:12" ht="27" customHeight="1" x14ac:dyDescent="0.2">
      <c r="A105" s="134"/>
      <c r="B105" s="65"/>
      <c r="C105" s="70"/>
      <c r="D105" s="70"/>
      <c r="E105" s="70"/>
      <c r="F105" s="70"/>
      <c r="G105" s="70"/>
      <c r="H105" s="70"/>
      <c r="I105" s="67"/>
      <c r="J105" s="67"/>
      <c r="K105" s="124" t="s">
        <v>504</v>
      </c>
      <c r="L105" s="69" t="e">
        <f>SUM(L101:L104)</f>
        <v>#N/A</v>
      </c>
    </row>
    <row r="106" spans="1:12" ht="18" customHeight="1" x14ac:dyDescent="0.2">
      <c r="A106" s="135"/>
      <c r="B106" s="127"/>
      <c r="C106" s="127"/>
      <c r="D106" s="127"/>
      <c r="E106" s="127"/>
      <c r="F106" s="127"/>
      <c r="G106" s="127"/>
      <c r="H106" s="127"/>
      <c r="I106" s="127"/>
      <c r="J106" s="127"/>
      <c r="K106" s="127"/>
      <c r="L106" s="128"/>
    </row>
    <row r="107" spans="1:12" ht="27" customHeight="1" x14ac:dyDescent="0.2">
      <c r="A107" s="134" t="s">
        <v>81</v>
      </c>
      <c r="B107" s="58" t="s">
        <v>86</v>
      </c>
      <c r="C107" s="59"/>
      <c r="D107" s="59"/>
      <c r="E107" s="59"/>
      <c r="F107" s="59"/>
      <c r="G107" s="59"/>
      <c r="H107" s="59"/>
      <c r="I107" s="59"/>
      <c r="J107" s="59"/>
      <c r="K107" s="59"/>
      <c r="L107" s="60"/>
    </row>
    <row r="108" spans="1:12" ht="27" customHeight="1" x14ac:dyDescent="0.2">
      <c r="A108" s="133" t="s">
        <v>82</v>
      </c>
      <c r="B108" s="62" t="s">
        <v>432</v>
      </c>
      <c r="C108" s="34" t="str">
        <f>VLOOKUP(A108,'Daten alle Lose'!$A$10:$H$196,5,FALSE)</f>
        <v>NU</v>
      </c>
      <c r="D108" s="34">
        <f>VLOOKUP(A108,'Daten alle Lose'!$A$10:$I$196,HLOOKUP($F$6,'Daten alle Lose'!$A$10:$I$12,3,FALSE),FALSE)</f>
        <v>1</v>
      </c>
      <c r="E108" s="34" t="str">
        <f>VLOOKUP(A108,'Daten alle Lose'!$A$10:$H$196,4,FALSE)</f>
        <v>Stück</v>
      </c>
      <c r="F108" s="63">
        <f>VLOOKUP(A108,'Daten alle Lose'!$A$10:$H$196,3,FALSE)</f>
        <v>1</v>
      </c>
      <c r="G108" s="293"/>
      <c r="H108" s="294"/>
      <c r="I108" s="277"/>
      <c r="J108" s="277"/>
      <c r="K108" s="282">
        <f t="shared" ref="K108:K111" si="17">ROUND(I108+J108,4)</f>
        <v>0</v>
      </c>
      <c r="L108" s="283">
        <f t="shared" ref="L108:L111" si="18">K108*D108*F108</f>
        <v>0</v>
      </c>
    </row>
    <row r="109" spans="1:12" ht="27" customHeight="1" x14ac:dyDescent="0.2">
      <c r="A109" s="133" t="s">
        <v>83</v>
      </c>
      <c r="B109" s="62" t="s">
        <v>433</v>
      </c>
      <c r="C109" s="34" t="str">
        <f>VLOOKUP(A109,'Daten alle Lose'!$A$10:$H$196,5,FALSE)</f>
        <v>NU</v>
      </c>
      <c r="D109" s="34">
        <f>VLOOKUP(A109,'Daten alle Lose'!$A$10:$I$196,HLOOKUP($F$6,'Daten alle Lose'!$A$10:$I$12,3,FALSE),FALSE)</f>
        <v>1</v>
      </c>
      <c r="E109" s="34" t="str">
        <f>VLOOKUP(A109,'Daten alle Lose'!$A$10:$H$196,4,FALSE)</f>
        <v>Stück</v>
      </c>
      <c r="F109" s="63">
        <f>VLOOKUP(A109,'Daten alle Lose'!$A$10:$H$196,3,FALSE)</f>
        <v>1</v>
      </c>
      <c r="G109" s="295"/>
      <c r="H109" s="296"/>
      <c r="I109" s="277"/>
      <c r="J109" s="277"/>
      <c r="K109" s="282">
        <f t="shared" si="17"/>
        <v>0</v>
      </c>
      <c r="L109" s="283">
        <f t="shared" si="18"/>
        <v>0</v>
      </c>
    </row>
    <row r="110" spans="1:12" ht="27" customHeight="1" x14ac:dyDescent="0.2">
      <c r="A110" s="133" t="s">
        <v>84</v>
      </c>
      <c r="B110" s="62" t="s">
        <v>87</v>
      </c>
      <c r="C110" s="34" t="str">
        <f>VLOOKUP(A110,'Daten alle Lose'!$A$10:$H$196,5,FALSE)</f>
        <v>NU</v>
      </c>
      <c r="D110" s="34">
        <f>VLOOKUP(A110,'Daten alle Lose'!$A$10:$I$196,HLOOKUP($F$6,'Daten alle Lose'!$A$10:$I$12,3,FALSE),FALSE)</f>
        <v>1</v>
      </c>
      <c r="E110" s="34" t="str">
        <f>VLOOKUP(A110,'Daten alle Lose'!$A$10:$H$196,4,FALSE)</f>
        <v>Stück</v>
      </c>
      <c r="F110" s="63">
        <f>VLOOKUP(A110,'Daten alle Lose'!$A$10:$H$196,3,FALSE)</f>
        <v>1</v>
      </c>
      <c r="G110" s="295"/>
      <c r="H110" s="296"/>
      <c r="I110" s="277"/>
      <c r="J110" s="277"/>
      <c r="K110" s="282">
        <f t="shared" si="17"/>
        <v>0</v>
      </c>
      <c r="L110" s="283">
        <f t="shared" si="18"/>
        <v>0</v>
      </c>
    </row>
    <row r="111" spans="1:12" ht="27" customHeight="1" x14ac:dyDescent="0.2">
      <c r="A111" s="133" t="s">
        <v>85</v>
      </c>
      <c r="B111" s="62" t="s">
        <v>232</v>
      </c>
      <c r="C111" s="34" t="str">
        <f>VLOOKUP(A111,'Daten alle Lose'!$A$10:$H$196,5,FALSE)</f>
        <v>NU</v>
      </c>
      <c r="D111" s="34">
        <f>VLOOKUP(A111,'Daten alle Lose'!$A$10:$I$196,HLOOKUP($F$6,'Daten alle Lose'!$A$10:$I$12,3,FALSE),FALSE)</f>
        <v>1</v>
      </c>
      <c r="E111" s="34" t="str">
        <f>VLOOKUP(A111,'Daten alle Lose'!$A$10:$H$196,4,FALSE)</f>
        <v>Stück</v>
      </c>
      <c r="F111" s="63">
        <f>VLOOKUP(A111,'Daten alle Lose'!$A$10:$H$196,3,FALSE)</f>
        <v>1</v>
      </c>
      <c r="G111" s="297"/>
      <c r="H111" s="298"/>
      <c r="I111" s="277"/>
      <c r="J111" s="277"/>
      <c r="K111" s="282">
        <f t="shared" si="17"/>
        <v>0</v>
      </c>
      <c r="L111" s="283">
        <f t="shared" si="18"/>
        <v>0</v>
      </c>
    </row>
    <row r="112" spans="1:12" ht="27" customHeight="1" x14ac:dyDescent="0.2">
      <c r="A112" s="134"/>
      <c r="B112" s="65"/>
      <c r="C112" s="70"/>
      <c r="D112" s="70"/>
      <c r="E112" s="70"/>
      <c r="F112" s="70"/>
      <c r="G112" s="70"/>
      <c r="H112" s="70"/>
      <c r="I112" s="67"/>
      <c r="J112" s="67"/>
      <c r="K112" s="124" t="s">
        <v>504</v>
      </c>
      <c r="L112" s="69">
        <f>SUM(L108:L111)</f>
        <v>0</v>
      </c>
    </row>
    <row r="113" spans="1:12" ht="18" customHeight="1" x14ac:dyDescent="0.2">
      <c r="A113" s="135"/>
      <c r="B113" s="127"/>
      <c r="C113" s="127"/>
      <c r="D113" s="127"/>
      <c r="E113" s="127"/>
      <c r="F113" s="127"/>
      <c r="G113" s="127"/>
      <c r="H113" s="127"/>
      <c r="I113" s="127"/>
      <c r="J113" s="127"/>
      <c r="K113" s="127"/>
      <c r="L113" s="128"/>
    </row>
    <row r="114" spans="1:12" ht="27" customHeight="1" x14ac:dyDescent="0.2">
      <c r="A114" s="134" t="s">
        <v>88</v>
      </c>
      <c r="B114" s="58" t="s">
        <v>89</v>
      </c>
      <c r="C114" s="59"/>
      <c r="D114" s="59"/>
      <c r="E114" s="59"/>
      <c r="F114" s="59"/>
      <c r="G114" s="59"/>
      <c r="H114" s="59"/>
      <c r="I114" s="59"/>
      <c r="J114" s="59"/>
      <c r="K114" s="59"/>
      <c r="L114" s="60"/>
    </row>
    <row r="115" spans="1:12" ht="27" customHeight="1" x14ac:dyDescent="0.2">
      <c r="A115" s="133" t="s">
        <v>90</v>
      </c>
      <c r="B115" s="62" t="s">
        <v>155</v>
      </c>
      <c r="C115" s="34" t="str">
        <f>VLOOKUP(A115,'Daten alle Lose'!$A$10:$H$196,5,FALSE)</f>
        <v>U</v>
      </c>
      <c r="D115" s="34">
        <f>VLOOKUP(A115,'Daten alle Lose'!$A$10:$I$196,HLOOKUP($F$6,'Daten alle Lose'!$A$10:$I$12,3,FALSE),FALSE)</f>
        <v>10</v>
      </c>
      <c r="E115" s="34" t="str">
        <f>VLOOKUP(A115,'Daten alle Lose'!$A$10:$H$196,4,FALSE)</f>
        <v>Stück</v>
      </c>
      <c r="F115" s="63">
        <f>VLOOKUP(A115,'Daten alle Lose'!$A$10:$H$196,3,FALSE)</f>
        <v>1</v>
      </c>
      <c r="G115" s="293"/>
      <c r="H115" s="294"/>
      <c r="I115" s="277"/>
      <c r="J115" s="277"/>
      <c r="K115" s="282">
        <f t="shared" ref="K115:K178" si="19">ROUND(I115+J115,4)</f>
        <v>0</v>
      </c>
      <c r="L115" s="283">
        <f t="shared" ref="L115:L181" si="20">K115*D115*F115</f>
        <v>0</v>
      </c>
    </row>
    <row r="116" spans="1:12" ht="27" customHeight="1" x14ac:dyDescent="0.2">
      <c r="A116" s="133" t="s">
        <v>91</v>
      </c>
      <c r="B116" s="62" t="s">
        <v>156</v>
      </c>
      <c r="C116" s="34" t="str">
        <f>VLOOKUP(A116,'Daten alle Lose'!$A$10:$H$196,5,FALSE)</f>
        <v>U</v>
      </c>
      <c r="D116" s="34">
        <f>VLOOKUP(A116,'Daten alle Lose'!$A$10:$I$196,HLOOKUP($F$6,'Daten alle Lose'!$A$10:$I$12,3,FALSE),FALSE)</f>
        <v>10</v>
      </c>
      <c r="E116" s="34" t="str">
        <f>VLOOKUP(A116,'Daten alle Lose'!$A$10:$H$196,4,FALSE)</f>
        <v>Stück</v>
      </c>
      <c r="F116" s="63">
        <f>VLOOKUP(A116,'Daten alle Lose'!$A$10:$H$196,3,FALSE)</f>
        <v>1</v>
      </c>
      <c r="G116" s="295"/>
      <c r="H116" s="296"/>
      <c r="I116" s="277"/>
      <c r="J116" s="277"/>
      <c r="K116" s="282">
        <f t="shared" si="19"/>
        <v>0</v>
      </c>
      <c r="L116" s="283">
        <f t="shared" si="20"/>
        <v>0</v>
      </c>
    </row>
    <row r="117" spans="1:12" ht="27" customHeight="1" x14ac:dyDescent="0.2">
      <c r="A117" s="133" t="s">
        <v>92</v>
      </c>
      <c r="B117" s="62" t="s">
        <v>157</v>
      </c>
      <c r="C117" s="34" t="str">
        <f>VLOOKUP(A117,'Daten alle Lose'!$A$10:$H$196,5,FALSE)</f>
        <v>U</v>
      </c>
      <c r="D117" s="34">
        <f>VLOOKUP(A117,'Daten alle Lose'!$A$10:$I$196,HLOOKUP($F$6,'Daten alle Lose'!$A$10:$I$12,3,FALSE),FALSE)</f>
        <v>10</v>
      </c>
      <c r="E117" s="34" t="str">
        <f>VLOOKUP(A117,'Daten alle Lose'!$A$10:$H$196,4,FALSE)</f>
        <v>Stück</v>
      </c>
      <c r="F117" s="63">
        <f>VLOOKUP(A117,'Daten alle Lose'!$A$10:$H$196,3,FALSE)</f>
        <v>1</v>
      </c>
      <c r="G117" s="295"/>
      <c r="H117" s="296"/>
      <c r="I117" s="277"/>
      <c r="J117" s="277"/>
      <c r="K117" s="282">
        <f t="shared" si="19"/>
        <v>0</v>
      </c>
      <c r="L117" s="283">
        <f t="shared" si="20"/>
        <v>0</v>
      </c>
    </row>
    <row r="118" spans="1:12" ht="27" customHeight="1" x14ac:dyDescent="0.2">
      <c r="A118" s="133" t="s">
        <v>93</v>
      </c>
      <c r="B118" s="62" t="s">
        <v>533</v>
      </c>
      <c r="C118" s="34" t="str">
        <f>VLOOKUP(A118,'Daten alle Lose'!$A$10:$H$196,5,FALSE)</f>
        <v>U</v>
      </c>
      <c r="D118" s="34">
        <f>VLOOKUP(A118,'Daten alle Lose'!$A$10:$I$196,HLOOKUP($F$6,'Daten alle Lose'!$A$10:$I$12,3,FALSE),FALSE)</f>
        <v>50</v>
      </c>
      <c r="E118" s="34" t="str">
        <f>VLOOKUP(A118,'Daten alle Lose'!$A$10:$H$196,4,FALSE)</f>
        <v>m²</v>
      </c>
      <c r="F118" s="63">
        <f>VLOOKUP(A118,'Daten alle Lose'!$A$10:$H$196,3,FALSE)</f>
        <v>1</v>
      </c>
      <c r="G118" s="295"/>
      <c r="H118" s="296"/>
      <c r="I118" s="277"/>
      <c r="J118" s="277"/>
      <c r="K118" s="282">
        <f t="shared" si="19"/>
        <v>0</v>
      </c>
      <c r="L118" s="283">
        <f t="shared" si="20"/>
        <v>0</v>
      </c>
    </row>
    <row r="119" spans="1:12" ht="27" customHeight="1" x14ac:dyDescent="0.2">
      <c r="A119" s="133" t="s">
        <v>94</v>
      </c>
      <c r="B119" s="62" t="s">
        <v>434</v>
      </c>
      <c r="C119" s="34" t="str">
        <f>VLOOKUP(A119,'Daten alle Lose'!$A$10:$H$196,5,FALSE)</f>
        <v>U</v>
      </c>
      <c r="D119" s="34">
        <f>VLOOKUP(A119,'Daten alle Lose'!$A$10:$I$196,HLOOKUP($F$6,'Daten alle Lose'!$A$10:$I$12,3,FALSE),FALSE)</f>
        <v>50</v>
      </c>
      <c r="E119" s="34" t="str">
        <f>VLOOKUP(A119,'Daten alle Lose'!$A$10:$H$196,4,FALSE)</f>
        <v>m²</v>
      </c>
      <c r="F119" s="63">
        <f>VLOOKUP(A119,'Daten alle Lose'!$A$10:$H$196,3,FALSE)</f>
        <v>1</v>
      </c>
      <c r="G119" s="295"/>
      <c r="H119" s="296"/>
      <c r="I119" s="277"/>
      <c r="J119" s="277"/>
      <c r="K119" s="282">
        <f t="shared" si="19"/>
        <v>0</v>
      </c>
      <c r="L119" s="283">
        <f t="shared" si="20"/>
        <v>0</v>
      </c>
    </row>
    <row r="120" spans="1:12" ht="27" customHeight="1" x14ac:dyDescent="0.2">
      <c r="A120" s="133" t="s">
        <v>95</v>
      </c>
      <c r="B120" s="62" t="s">
        <v>228</v>
      </c>
      <c r="C120" s="34" t="str">
        <f>VLOOKUP(A120,'Daten alle Lose'!$A$10:$H$196,5,FALSE)</f>
        <v>U</v>
      </c>
      <c r="D120" s="34">
        <f>VLOOKUP(A120,'Daten alle Lose'!$A$10:$I$196,HLOOKUP($F$6,'Daten alle Lose'!$A$10:$I$12,3,FALSE),FALSE)</f>
        <v>50</v>
      </c>
      <c r="E120" s="34" t="str">
        <f>VLOOKUP(A120,'Daten alle Lose'!$A$10:$H$196,4,FALSE)</f>
        <v>m²</v>
      </c>
      <c r="F120" s="63">
        <f>VLOOKUP(A120,'Daten alle Lose'!$A$10:$H$196,3,FALSE)</f>
        <v>1</v>
      </c>
      <c r="G120" s="295"/>
      <c r="H120" s="296"/>
      <c r="I120" s="277"/>
      <c r="J120" s="277"/>
      <c r="K120" s="282">
        <f t="shared" si="19"/>
        <v>0</v>
      </c>
      <c r="L120" s="283">
        <f t="shared" si="20"/>
        <v>0</v>
      </c>
    </row>
    <row r="121" spans="1:12" ht="27" customHeight="1" x14ac:dyDescent="0.2">
      <c r="A121" s="133" t="s">
        <v>96</v>
      </c>
      <c r="B121" s="62" t="s">
        <v>158</v>
      </c>
      <c r="C121" s="34" t="str">
        <f>VLOOKUP(A121,'Daten alle Lose'!$A$10:$H$196,5,FALSE)</f>
        <v>U</v>
      </c>
      <c r="D121" s="34">
        <f>VLOOKUP(A121,'Daten alle Lose'!$A$10:$I$196,HLOOKUP($F$6,'Daten alle Lose'!$A$10:$I$12,3,FALSE),FALSE)</f>
        <v>50</v>
      </c>
      <c r="E121" s="34" t="str">
        <f>VLOOKUP(A121,'Daten alle Lose'!$A$10:$H$196,4,FALSE)</f>
        <v>m²</v>
      </c>
      <c r="F121" s="63">
        <f>VLOOKUP(A121,'Daten alle Lose'!$A$10:$H$196,3,FALSE)</f>
        <v>1</v>
      </c>
      <c r="G121" s="295"/>
      <c r="H121" s="296"/>
      <c r="I121" s="277"/>
      <c r="J121" s="277"/>
      <c r="K121" s="282">
        <f t="shared" si="19"/>
        <v>0</v>
      </c>
      <c r="L121" s="283">
        <f t="shared" si="20"/>
        <v>0</v>
      </c>
    </row>
    <row r="122" spans="1:12" ht="27" customHeight="1" x14ac:dyDescent="0.2">
      <c r="A122" s="133" t="s">
        <v>97</v>
      </c>
      <c r="B122" s="62" t="s">
        <v>159</v>
      </c>
      <c r="C122" s="34" t="str">
        <f>VLOOKUP(A122,'Daten alle Lose'!$A$10:$H$196,5,FALSE)</f>
        <v>U</v>
      </c>
      <c r="D122" s="34">
        <f>VLOOKUP(A122,'Daten alle Lose'!$A$10:$I$196,HLOOKUP($F$6,'Daten alle Lose'!$A$10:$I$12,3,FALSE),FALSE)</f>
        <v>50</v>
      </c>
      <c r="E122" s="34" t="str">
        <f>VLOOKUP(A122,'Daten alle Lose'!$A$10:$H$196,4,FALSE)</f>
        <v>m²</v>
      </c>
      <c r="F122" s="63">
        <f>VLOOKUP(A122,'Daten alle Lose'!$A$10:$H$196,3,FALSE)</f>
        <v>1</v>
      </c>
      <c r="G122" s="295"/>
      <c r="H122" s="296"/>
      <c r="I122" s="277"/>
      <c r="J122" s="277"/>
      <c r="K122" s="282">
        <f t="shared" si="19"/>
        <v>0</v>
      </c>
      <c r="L122" s="283">
        <f t="shared" si="20"/>
        <v>0</v>
      </c>
    </row>
    <row r="123" spans="1:12" ht="27" customHeight="1" x14ac:dyDescent="0.2">
      <c r="A123" s="133" t="s">
        <v>98</v>
      </c>
      <c r="B123" s="62" t="s">
        <v>160</v>
      </c>
      <c r="C123" s="34" t="str">
        <f>VLOOKUP(A123,'Daten alle Lose'!$A$10:$H$196,5,FALSE)</f>
        <v>U</v>
      </c>
      <c r="D123" s="34">
        <f>VLOOKUP(A123,'Daten alle Lose'!$A$10:$I$196,HLOOKUP($F$6,'Daten alle Lose'!$A$10:$I$12,3,FALSE),FALSE)</f>
        <v>50</v>
      </c>
      <c r="E123" s="34" t="str">
        <f>VLOOKUP(A123,'Daten alle Lose'!$A$10:$H$196,4,FALSE)</f>
        <v>m²</v>
      </c>
      <c r="F123" s="63">
        <f>VLOOKUP(A123,'Daten alle Lose'!$A$10:$H$196,3,FALSE)</f>
        <v>1</v>
      </c>
      <c r="G123" s="295"/>
      <c r="H123" s="296"/>
      <c r="I123" s="277"/>
      <c r="J123" s="277"/>
      <c r="K123" s="282">
        <f t="shared" si="19"/>
        <v>0</v>
      </c>
      <c r="L123" s="283">
        <f t="shared" si="20"/>
        <v>0</v>
      </c>
    </row>
    <row r="124" spans="1:12" ht="27" customHeight="1" x14ac:dyDescent="0.2">
      <c r="A124" s="133" t="s">
        <v>99</v>
      </c>
      <c r="B124" s="62" t="s">
        <v>435</v>
      </c>
      <c r="C124" s="34" t="str">
        <f>VLOOKUP(A124,'Daten alle Lose'!$A$10:$H$196,5,FALSE)</f>
        <v>U</v>
      </c>
      <c r="D124" s="34">
        <f>VLOOKUP(A124,'Daten alle Lose'!$A$10:$I$196,HLOOKUP($F$6,'Daten alle Lose'!$A$10:$I$12,3,FALSE),FALSE)</f>
        <v>50</v>
      </c>
      <c r="E124" s="34" t="str">
        <f>VLOOKUP(A124,'Daten alle Lose'!$A$10:$H$196,4,FALSE)</f>
        <v>m²</v>
      </c>
      <c r="F124" s="63">
        <f>VLOOKUP(A124,'Daten alle Lose'!$A$10:$H$196,3,FALSE)</f>
        <v>1</v>
      </c>
      <c r="G124" s="295"/>
      <c r="H124" s="296"/>
      <c r="I124" s="277"/>
      <c r="J124" s="277"/>
      <c r="K124" s="282">
        <f t="shared" si="19"/>
        <v>0</v>
      </c>
      <c r="L124" s="283">
        <f t="shared" si="20"/>
        <v>0</v>
      </c>
    </row>
    <row r="125" spans="1:12" ht="27" customHeight="1" x14ac:dyDescent="0.2">
      <c r="A125" s="133" t="s">
        <v>100</v>
      </c>
      <c r="B125" s="62" t="s">
        <v>161</v>
      </c>
      <c r="C125" s="34" t="str">
        <f>VLOOKUP(A125,'Daten alle Lose'!$A$10:$H$196,5,FALSE)</f>
        <v>U</v>
      </c>
      <c r="D125" s="34">
        <f>VLOOKUP(A125,'Daten alle Lose'!$A$10:$I$196,HLOOKUP($F$6,'Daten alle Lose'!$A$10:$I$12,3,FALSE),FALSE)</f>
        <v>10</v>
      </c>
      <c r="E125" s="34" t="str">
        <f>VLOOKUP(A125,'Daten alle Lose'!$A$10:$H$196,4,FALSE)</f>
        <v>m³</v>
      </c>
      <c r="F125" s="63">
        <f>VLOOKUP(A125,'Daten alle Lose'!$A$10:$H$196,3,FALSE)</f>
        <v>1</v>
      </c>
      <c r="G125" s="295"/>
      <c r="H125" s="296"/>
      <c r="I125" s="277"/>
      <c r="J125" s="277"/>
      <c r="K125" s="282">
        <f t="shared" si="19"/>
        <v>0</v>
      </c>
      <c r="L125" s="283">
        <f t="shared" si="20"/>
        <v>0</v>
      </c>
    </row>
    <row r="126" spans="1:12" ht="27" customHeight="1" x14ac:dyDescent="0.2">
      <c r="A126" s="133" t="s">
        <v>101</v>
      </c>
      <c r="B126" s="62" t="s">
        <v>162</v>
      </c>
      <c r="C126" s="34" t="str">
        <f>VLOOKUP(A126,'Daten alle Lose'!$A$10:$H$196,5,FALSE)</f>
        <v>U</v>
      </c>
      <c r="D126" s="34">
        <f>VLOOKUP(A126,'Daten alle Lose'!$A$10:$I$196,HLOOKUP($F$6,'Daten alle Lose'!$A$10:$I$12,3,FALSE),FALSE)</f>
        <v>10</v>
      </c>
      <c r="E126" s="34" t="str">
        <f>VLOOKUP(A126,'Daten alle Lose'!$A$10:$H$196,4,FALSE)</f>
        <v>m³</v>
      </c>
      <c r="F126" s="63">
        <f>VLOOKUP(A126,'Daten alle Lose'!$A$10:$H$196,3,FALSE)</f>
        <v>1</v>
      </c>
      <c r="G126" s="295"/>
      <c r="H126" s="296"/>
      <c r="I126" s="277"/>
      <c r="J126" s="277"/>
      <c r="K126" s="282">
        <f t="shared" si="19"/>
        <v>0</v>
      </c>
      <c r="L126" s="283">
        <f t="shared" si="20"/>
        <v>0</v>
      </c>
    </row>
    <row r="127" spans="1:12" ht="27" customHeight="1" x14ac:dyDescent="0.2">
      <c r="A127" s="133" t="s">
        <v>102</v>
      </c>
      <c r="B127" s="62" t="s">
        <v>163</v>
      </c>
      <c r="C127" s="34" t="str">
        <f>VLOOKUP(A127,'Daten alle Lose'!$A$10:$H$196,5,FALSE)</f>
        <v>U</v>
      </c>
      <c r="D127" s="34">
        <f>VLOOKUP(A127,'Daten alle Lose'!$A$10:$I$196,HLOOKUP($F$6,'Daten alle Lose'!$A$10:$I$12,3,FALSE),FALSE)</f>
        <v>10</v>
      </c>
      <c r="E127" s="34" t="str">
        <f>VLOOKUP(A127,'Daten alle Lose'!$A$10:$H$196,4,FALSE)</f>
        <v>m³</v>
      </c>
      <c r="F127" s="63">
        <f>VLOOKUP(A127,'Daten alle Lose'!$A$10:$H$196,3,FALSE)</f>
        <v>1</v>
      </c>
      <c r="G127" s="295"/>
      <c r="H127" s="296"/>
      <c r="I127" s="277"/>
      <c r="J127" s="277"/>
      <c r="K127" s="282">
        <f t="shared" si="19"/>
        <v>0</v>
      </c>
      <c r="L127" s="283">
        <f t="shared" si="20"/>
        <v>0</v>
      </c>
    </row>
    <row r="128" spans="1:12" ht="27" customHeight="1" x14ac:dyDescent="0.2">
      <c r="A128" s="133" t="s">
        <v>103</v>
      </c>
      <c r="B128" s="62" t="s">
        <v>164</v>
      </c>
      <c r="C128" s="34" t="str">
        <f>VLOOKUP(A128,'Daten alle Lose'!$A$10:$H$196,5,FALSE)</f>
        <v>U</v>
      </c>
      <c r="D128" s="34">
        <f>VLOOKUP(A128,'Daten alle Lose'!$A$10:$I$196,HLOOKUP($F$6,'Daten alle Lose'!$A$10:$I$12,3,FALSE),FALSE)</f>
        <v>10</v>
      </c>
      <c r="E128" s="34" t="str">
        <f>VLOOKUP(A128,'Daten alle Lose'!$A$10:$H$196,4,FALSE)</f>
        <v>m³</v>
      </c>
      <c r="F128" s="63">
        <f>VLOOKUP(A128,'Daten alle Lose'!$A$10:$H$196,3,FALSE)</f>
        <v>1</v>
      </c>
      <c r="G128" s="295"/>
      <c r="H128" s="296"/>
      <c r="I128" s="277"/>
      <c r="J128" s="277"/>
      <c r="K128" s="282">
        <f t="shared" si="19"/>
        <v>0</v>
      </c>
      <c r="L128" s="283">
        <f t="shared" si="20"/>
        <v>0</v>
      </c>
    </row>
    <row r="129" spans="1:12" ht="27" customHeight="1" x14ac:dyDescent="0.2">
      <c r="A129" s="133" t="s">
        <v>104</v>
      </c>
      <c r="B129" s="62" t="s">
        <v>165</v>
      </c>
      <c r="C129" s="34" t="str">
        <f>VLOOKUP(A129,'Daten alle Lose'!$A$10:$H$196,5,FALSE)</f>
        <v>U</v>
      </c>
      <c r="D129" s="34">
        <f>VLOOKUP(A129,'Daten alle Lose'!$A$10:$I$196,HLOOKUP($F$6,'Daten alle Lose'!$A$10:$I$12,3,FALSE),FALSE)</f>
        <v>10</v>
      </c>
      <c r="E129" s="34" t="str">
        <f>VLOOKUP(A129,'Daten alle Lose'!$A$10:$H$196,4,FALSE)</f>
        <v>m³</v>
      </c>
      <c r="F129" s="63">
        <f>VLOOKUP(A129,'Daten alle Lose'!$A$10:$H$196,3,FALSE)</f>
        <v>1</v>
      </c>
      <c r="G129" s="295"/>
      <c r="H129" s="296"/>
      <c r="I129" s="277"/>
      <c r="J129" s="277"/>
      <c r="K129" s="282">
        <f t="shared" si="19"/>
        <v>0</v>
      </c>
      <c r="L129" s="283">
        <f t="shared" si="20"/>
        <v>0</v>
      </c>
    </row>
    <row r="130" spans="1:12" ht="27" customHeight="1" x14ac:dyDescent="0.2">
      <c r="A130" s="133" t="s">
        <v>105</v>
      </c>
      <c r="B130" s="62" t="s">
        <v>166</v>
      </c>
      <c r="C130" s="34" t="str">
        <f>VLOOKUP(A130,'Daten alle Lose'!$A$10:$H$196,5,FALSE)</f>
        <v>U</v>
      </c>
      <c r="D130" s="34">
        <f>VLOOKUP(A130,'Daten alle Lose'!$A$10:$I$196,HLOOKUP($F$6,'Daten alle Lose'!$A$10:$I$12,3,FALSE),FALSE)</f>
        <v>10</v>
      </c>
      <c r="E130" s="34" t="str">
        <f>VLOOKUP(A130,'Daten alle Lose'!$A$10:$H$196,4,FALSE)</f>
        <v>m³</v>
      </c>
      <c r="F130" s="63">
        <f>VLOOKUP(A130,'Daten alle Lose'!$A$10:$H$196,3,FALSE)</f>
        <v>1</v>
      </c>
      <c r="G130" s="295"/>
      <c r="H130" s="296"/>
      <c r="I130" s="277"/>
      <c r="J130" s="277"/>
      <c r="K130" s="282">
        <f t="shared" si="19"/>
        <v>0</v>
      </c>
      <c r="L130" s="283">
        <f t="shared" si="20"/>
        <v>0</v>
      </c>
    </row>
    <row r="131" spans="1:12" ht="27" customHeight="1" x14ac:dyDescent="0.2">
      <c r="A131" s="133" t="s">
        <v>106</v>
      </c>
      <c r="B131" s="62" t="s">
        <v>167</v>
      </c>
      <c r="C131" s="34" t="str">
        <f>VLOOKUP(A131,'Daten alle Lose'!$A$10:$H$196,5,FALSE)</f>
        <v>U</v>
      </c>
      <c r="D131" s="34">
        <f>VLOOKUP(A131,'Daten alle Lose'!$A$10:$I$196,HLOOKUP($F$6,'Daten alle Lose'!$A$10:$I$12,3,FALSE),FALSE)</f>
        <v>3</v>
      </c>
      <c r="E131" s="34" t="str">
        <f>VLOOKUP(A131,'Daten alle Lose'!$A$10:$H$196,4,FALSE)</f>
        <v>Stück</v>
      </c>
      <c r="F131" s="63">
        <f>VLOOKUP(A131,'Daten alle Lose'!$A$10:$H$196,3,FALSE)</f>
        <v>1</v>
      </c>
      <c r="G131" s="295"/>
      <c r="H131" s="296"/>
      <c r="I131" s="277"/>
      <c r="J131" s="277"/>
      <c r="K131" s="282">
        <f t="shared" si="19"/>
        <v>0</v>
      </c>
      <c r="L131" s="283">
        <f t="shared" si="20"/>
        <v>0</v>
      </c>
    </row>
    <row r="132" spans="1:12" ht="27" customHeight="1" x14ac:dyDescent="0.2">
      <c r="A132" s="133" t="s">
        <v>107</v>
      </c>
      <c r="B132" s="62" t="s">
        <v>168</v>
      </c>
      <c r="C132" s="34" t="str">
        <f>VLOOKUP(A132,'Daten alle Lose'!$A$10:$H$196,5,FALSE)</f>
        <v>U</v>
      </c>
      <c r="D132" s="34">
        <f>VLOOKUP(A132,'Daten alle Lose'!$A$10:$I$196,HLOOKUP($F$6,'Daten alle Lose'!$A$10:$I$12,3,FALSE),FALSE)</f>
        <v>3</v>
      </c>
      <c r="E132" s="34" t="str">
        <f>VLOOKUP(A132,'Daten alle Lose'!$A$10:$H$196,4,FALSE)</f>
        <v>Stück</v>
      </c>
      <c r="F132" s="63">
        <f>VLOOKUP(A132,'Daten alle Lose'!$A$10:$H$196,3,FALSE)</f>
        <v>1</v>
      </c>
      <c r="G132" s="295"/>
      <c r="H132" s="296"/>
      <c r="I132" s="277"/>
      <c r="J132" s="277"/>
      <c r="K132" s="282">
        <f t="shared" si="19"/>
        <v>0</v>
      </c>
      <c r="L132" s="283">
        <f t="shared" si="20"/>
        <v>0</v>
      </c>
    </row>
    <row r="133" spans="1:12" ht="27" customHeight="1" x14ac:dyDescent="0.2">
      <c r="A133" s="133" t="s">
        <v>108</v>
      </c>
      <c r="B133" s="62" t="s">
        <v>534</v>
      </c>
      <c r="C133" s="34" t="str">
        <f>VLOOKUP(A133,'Daten alle Lose'!$A$10:$H$196,5,FALSE)</f>
        <v>U</v>
      </c>
      <c r="D133" s="34">
        <f>VLOOKUP(A133,'Daten alle Lose'!$A$10:$I$196,HLOOKUP($F$6,'Daten alle Lose'!$A$10:$I$12,3,FALSE),FALSE)</f>
        <v>3</v>
      </c>
      <c r="E133" s="34" t="str">
        <f>VLOOKUP(A133,'Daten alle Lose'!$A$10:$H$196,4,FALSE)</f>
        <v>Stück</v>
      </c>
      <c r="F133" s="63">
        <f>VLOOKUP(A133,'Daten alle Lose'!$A$10:$H$196,3,FALSE)</f>
        <v>1</v>
      </c>
      <c r="G133" s="295"/>
      <c r="H133" s="296"/>
      <c r="I133" s="277"/>
      <c r="J133" s="277"/>
      <c r="K133" s="282">
        <f t="shared" si="19"/>
        <v>0</v>
      </c>
      <c r="L133" s="283">
        <f t="shared" si="20"/>
        <v>0</v>
      </c>
    </row>
    <row r="134" spans="1:12" ht="27" customHeight="1" x14ac:dyDescent="0.2">
      <c r="A134" s="133" t="s">
        <v>109</v>
      </c>
      <c r="B134" s="62" t="s">
        <v>169</v>
      </c>
      <c r="C134" s="34" t="str">
        <f>VLOOKUP(A134,'Daten alle Lose'!$A$10:$H$196,5,FALSE)</f>
        <v>U</v>
      </c>
      <c r="D134" s="34">
        <f>VLOOKUP(A134,'Daten alle Lose'!$A$10:$I$196,HLOOKUP($F$6,'Daten alle Lose'!$A$10:$I$12,3,FALSE),FALSE)</f>
        <v>10</v>
      </c>
      <c r="E134" s="34" t="str">
        <f>VLOOKUP(A134,'Daten alle Lose'!$A$10:$H$196,4,FALSE)</f>
        <v>Stück</v>
      </c>
      <c r="F134" s="63">
        <f>VLOOKUP(A134,'Daten alle Lose'!$A$10:$H$196,3,FALSE)</f>
        <v>1</v>
      </c>
      <c r="G134" s="295"/>
      <c r="H134" s="296"/>
      <c r="I134" s="277"/>
      <c r="J134" s="277"/>
      <c r="K134" s="282">
        <f t="shared" si="19"/>
        <v>0</v>
      </c>
      <c r="L134" s="283">
        <f t="shared" si="20"/>
        <v>0</v>
      </c>
    </row>
    <row r="135" spans="1:12" ht="27" customHeight="1" x14ac:dyDescent="0.2">
      <c r="A135" s="133" t="s">
        <v>110</v>
      </c>
      <c r="B135" s="62" t="s">
        <v>170</v>
      </c>
      <c r="C135" s="34" t="str">
        <f>VLOOKUP(A135,'Daten alle Lose'!$A$10:$H$196,5,FALSE)</f>
        <v>U</v>
      </c>
      <c r="D135" s="34">
        <f>VLOOKUP(A135,'Daten alle Lose'!$A$10:$I$196,HLOOKUP($F$6,'Daten alle Lose'!$A$10:$I$12,3,FALSE),FALSE)</f>
        <v>20</v>
      </c>
      <c r="E135" s="34" t="str">
        <f>VLOOKUP(A135,'Daten alle Lose'!$A$10:$H$196,4,FALSE)</f>
        <v>Stück</v>
      </c>
      <c r="F135" s="63">
        <f>VLOOKUP(A135,'Daten alle Lose'!$A$10:$H$196,3,FALSE)</f>
        <v>1</v>
      </c>
      <c r="G135" s="295"/>
      <c r="H135" s="296"/>
      <c r="I135" s="277"/>
      <c r="J135" s="277"/>
      <c r="K135" s="282">
        <f t="shared" si="19"/>
        <v>0</v>
      </c>
      <c r="L135" s="283">
        <f t="shared" si="20"/>
        <v>0</v>
      </c>
    </row>
    <row r="136" spans="1:12" ht="27" customHeight="1" x14ac:dyDescent="0.2">
      <c r="A136" s="133" t="s">
        <v>111</v>
      </c>
      <c r="B136" s="62" t="s">
        <v>391</v>
      </c>
      <c r="C136" s="34" t="str">
        <f>VLOOKUP(A136,'Daten alle Lose'!$A$10:$H$196,5,FALSE)</f>
        <v>U</v>
      </c>
      <c r="D136" s="34">
        <f>VLOOKUP(A136,'Daten alle Lose'!$A$10:$I$196,HLOOKUP($F$6,'Daten alle Lose'!$A$10:$I$12,3,FALSE),FALSE)</f>
        <v>200</v>
      </c>
      <c r="E136" s="34" t="str">
        <f>VLOOKUP(A136,'Daten alle Lose'!$A$10:$H$196,4,FALSE)</f>
        <v>Stück</v>
      </c>
      <c r="F136" s="63">
        <f>VLOOKUP(A136,'Daten alle Lose'!$A$10:$H$196,3,FALSE)</f>
        <v>1</v>
      </c>
      <c r="G136" s="295"/>
      <c r="H136" s="296"/>
      <c r="I136" s="277"/>
      <c r="J136" s="277"/>
      <c r="K136" s="282">
        <f t="shared" si="19"/>
        <v>0</v>
      </c>
      <c r="L136" s="283">
        <f t="shared" si="20"/>
        <v>0</v>
      </c>
    </row>
    <row r="137" spans="1:12" ht="27" customHeight="1" x14ac:dyDescent="0.2">
      <c r="A137" s="133" t="s">
        <v>112</v>
      </c>
      <c r="B137" s="62" t="s">
        <v>171</v>
      </c>
      <c r="C137" s="34" t="str">
        <f>VLOOKUP(A137,'Daten alle Lose'!$A$10:$H$196,5,FALSE)</f>
        <v>U</v>
      </c>
      <c r="D137" s="34">
        <f>VLOOKUP(A137,'Daten alle Lose'!$A$10:$I$196,HLOOKUP($F$6,'Daten alle Lose'!$A$10:$I$12,3,FALSE),FALSE)</f>
        <v>10</v>
      </c>
      <c r="E137" s="34" t="str">
        <f>VLOOKUP(A137,'Daten alle Lose'!$A$10:$H$196,4,FALSE)</f>
        <v>Stück</v>
      </c>
      <c r="F137" s="63">
        <f>VLOOKUP(A137,'Daten alle Lose'!$A$10:$H$196,3,FALSE)</f>
        <v>1</v>
      </c>
      <c r="G137" s="295"/>
      <c r="H137" s="296"/>
      <c r="I137" s="277"/>
      <c r="J137" s="277"/>
      <c r="K137" s="282">
        <f t="shared" si="19"/>
        <v>0</v>
      </c>
      <c r="L137" s="283">
        <f t="shared" si="20"/>
        <v>0</v>
      </c>
    </row>
    <row r="138" spans="1:12" ht="27" customHeight="1" x14ac:dyDescent="0.2">
      <c r="A138" s="133" t="s">
        <v>113</v>
      </c>
      <c r="B138" s="62" t="s">
        <v>172</v>
      </c>
      <c r="C138" s="34" t="str">
        <f>VLOOKUP(A138,'Daten alle Lose'!$A$10:$H$196,5,FALSE)</f>
        <v>U</v>
      </c>
      <c r="D138" s="34">
        <f>VLOOKUP(A138,'Daten alle Lose'!$A$10:$I$196,HLOOKUP($F$6,'Daten alle Lose'!$A$10:$I$12,3,FALSE),FALSE)</f>
        <v>50</v>
      </c>
      <c r="E138" s="34" t="str">
        <f>VLOOKUP(A138,'Daten alle Lose'!$A$10:$H$196,4,FALSE)</f>
        <v>m²</v>
      </c>
      <c r="F138" s="63">
        <f>VLOOKUP(A138,'Daten alle Lose'!$A$10:$H$196,3,FALSE)</f>
        <v>1</v>
      </c>
      <c r="G138" s="295"/>
      <c r="H138" s="296"/>
      <c r="I138" s="277"/>
      <c r="J138" s="277"/>
      <c r="K138" s="282">
        <f t="shared" si="19"/>
        <v>0</v>
      </c>
      <c r="L138" s="283">
        <f t="shared" si="20"/>
        <v>0</v>
      </c>
    </row>
    <row r="139" spans="1:12" ht="27" customHeight="1" x14ac:dyDescent="0.2">
      <c r="A139" s="133" t="s">
        <v>114</v>
      </c>
      <c r="B139" s="62" t="s">
        <v>436</v>
      </c>
      <c r="C139" s="34" t="str">
        <f>VLOOKUP(A139,'Daten alle Lose'!$A$10:$H$196,5,FALSE)</f>
        <v>U</v>
      </c>
      <c r="D139" s="34">
        <f>VLOOKUP(A139,'Daten alle Lose'!$A$10:$I$196,HLOOKUP($F$6,'Daten alle Lose'!$A$10:$I$12,3,FALSE),FALSE)</f>
        <v>100</v>
      </c>
      <c r="E139" s="34" t="str">
        <f>VLOOKUP(A139,'Daten alle Lose'!$A$10:$H$196,4,FALSE)</f>
        <v>m²</v>
      </c>
      <c r="F139" s="63">
        <f>VLOOKUP(A139,'Daten alle Lose'!$A$10:$H$196,3,FALSE)</f>
        <v>1</v>
      </c>
      <c r="G139" s="295"/>
      <c r="H139" s="296"/>
      <c r="I139" s="277"/>
      <c r="J139" s="277"/>
      <c r="K139" s="282">
        <f t="shared" si="19"/>
        <v>0</v>
      </c>
      <c r="L139" s="283">
        <f t="shared" si="20"/>
        <v>0</v>
      </c>
    </row>
    <row r="140" spans="1:12" ht="27" customHeight="1" x14ac:dyDescent="0.2">
      <c r="A140" s="133" t="s">
        <v>115</v>
      </c>
      <c r="B140" s="62" t="s">
        <v>439</v>
      </c>
      <c r="C140" s="34" t="str">
        <f>VLOOKUP(A140,'Daten alle Lose'!$A$10:$H$196,5,FALSE)</f>
        <v>U</v>
      </c>
      <c r="D140" s="34">
        <f>VLOOKUP(A140,'Daten alle Lose'!$A$10:$I$196,HLOOKUP($F$6,'Daten alle Lose'!$A$10:$I$12,3,FALSE),FALSE)</f>
        <v>1</v>
      </c>
      <c r="E140" s="34" t="str">
        <f>VLOOKUP(A140,'Daten alle Lose'!$A$10:$H$196,4,FALSE)</f>
        <v>Stück</v>
      </c>
      <c r="F140" s="63">
        <f>VLOOKUP(A140,'Daten alle Lose'!$A$10:$H$196,3,FALSE)</f>
        <v>1</v>
      </c>
      <c r="G140" s="289"/>
      <c r="H140" s="290"/>
      <c r="I140" s="277"/>
      <c r="J140" s="277"/>
      <c r="K140" s="282">
        <f t="shared" si="19"/>
        <v>0</v>
      </c>
      <c r="L140" s="283">
        <f t="shared" si="20"/>
        <v>0</v>
      </c>
    </row>
    <row r="141" spans="1:12" ht="27" customHeight="1" x14ac:dyDescent="0.2">
      <c r="A141" s="133" t="s">
        <v>116</v>
      </c>
      <c r="B141" s="62" t="s">
        <v>440</v>
      </c>
      <c r="C141" s="34" t="str">
        <f>VLOOKUP(A141,'Daten alle Lose'!$A$10:$H$196,5,FALSE)</f>
        <v>U</v>
      </c>
      <c r="D141" s="34">
        <f>VLOOKUP(A141,'Daten alle Lose'!$A$10:$I$196,HLOOKUP($F$6,'Daten alle Lose'!$A$10:$I$12,3,FALSE),FALSE)</f>
        <v>1</v>
      </c>
      <c r="E141" s="34" t="str">
        <f>VLOOKUP(A141,'Daten alle Lose'!$A$10:$H$196,4,FALSE)</f>
        <v>Stück</v>
      </c>
      <c r="F141" s="63">
        <f>VLOOKUP(A141,'Daten alle Lose'!$A$10:$H$196,3,FALSE)</f>
        <v>1</v>
      </c>
      <c r="G141" s="289"/>
      <c r="H141" s="290"/>
      <c r="I141" s="277"/>
      <c r="J141" s="277"/>
      <c r="K141" s="282">
        <f t="shared" si="19"/>
        <v>0</v>
      </c>
      <c r="L141" s="283">
        <f t="shared" si="20"/>
        <v>0</v>
      </c>
    </row>
    <row r="142" spans="1:12" ht="27" customHeight="1" x14ac:dyDescent="0.2">
      <c r="A142" s="133" t="s">
        <v>117</v>
      </c>
      <c r="B142" s="62" t="s">
        <v>441</v>
      </c>
      <c r="C142" s="34" t="str">
        <f>VLOOKUP(A142,'Daten alle Lose'!$A$10:$H$196,5,FALSE)</f>
        <v>U</v>
      </c>
      <c r="D142" s="34">
        <f>VLOOKUP(A142,'Daten alle Lose'!$A$10:$I$196,HLOOKUP($F$6,'Daten alle Lose'!$A$10:$I$12,3,FALSE),FALSE)</f>
        <v>1</v>
      </c>
      <c r="E142" s="34" t="str">
        <f>VLOOKUP(A142,'Daten alle Lose'!$A$10:$H$196,4,FALSE)</f>
        <v>Stück</v>
      </c>
      <c r="F142" s="63">
        <f>VLOOKUP(A142,'Daten alle Lose'!$A$10:$H$196,3,FALSE)</f>
        <v>1</v>
      </c>
      <c r="G142" s="289"/>
      <c r="H142" s="290"/>
      <c r="I142" s="277"/>
      <c r="J142" s="277"/>
      <c r="K142" s="282">
        <f t="shared" si="19"/>
        <v>0</v>
      </c>
      <c r="L142" s="283">
        <f t="shared" si="20"/>
        <v>0</v>
      </c>
    </row>
    <row r="143" spans="1:12" ht="27" customHeight="1" x14ac:dyDescent="0.2">
      <c r="A143" s="133" t="s">
        <v>118</v>
      </c>
      <c r="B143" s="62" t="s">
        <v>437</v>
      </c>
      <c r="C143" s="34" t="str">
        <f>VLOOKUP(A143,'Daten alle Lose'!$A$10:$H$196,5,FALSE)</f>
        <v>U</v>
      </c>
      <c r="D143" s="34">
        <f>VLOOKUP(A143,'Daten alle Lose'!$A$10:$I$196,HLOOKUP($F$6,'Daten alle Lose'!$A$10:$I$12,3,FALSE),FALSE)</f>
        <v>1</v>
      </c>
      <c r="E143" s="34" t="str">
        <f>VLOOKUP(A143,'Daten alle Lose'!$A$10:$H$196,4,FALSE)</f>
        <v>Stück</v>
      </c>
      <c r="F143" s="63">
        <f>VLOOKUP(A143,'Daten alle Lose'!$A$10:$H$196,3,FALSE)</f>
        <v>1</v>
      </c>
      <c r="G143" s="289"/>
      <c r="H143" s="290"/>
      <c r="I143" s="277"/>
      <c r="J143" s="277"/>
      <c r="K143" s="282">
        <f t="shared" si="19"/>
        <v>0</v>
      </c>
      <c r="L143" s="283">
        <f t="shared" si="20"/>
        <v>0</v>
      </c>
    </row>
    <row r="144" spans="1:12" ht="33" customHeight="1" x14ac:dyDescent="0.2">
      <c r="A144" s="133" t="s">
        <v>119</v>
      </c>
      <c r="B144" s="62" t="s">
        <v>442</v>
      </c>
      <c r="C144" s="34" t="str">
        <f>VLOOKUP(A144,'Daten alle Lose'!$A$10:$H$196,5,FALSE)</f>
        <v>U</v>
      </c>
      <c r="D144" s="34">
        <f>VLOOKUP(A144,'Daten alle Lose'!$A$10:$I$196,HLOOKUP($F$6,'Daten alle Lose'!$A$10:$I$12,3,FALSE),FALSE)</f>
        <v>1</v>
      </c>
      <c r="E144" s="34" t="str">
        <f>VLOOKUP(A144,'Daten alle Lose'!$A$10:$H$196,4,FALSE)</f>
        <v>Stück</v>
      </c>
      <c r="F144" s="63">
        <f>VLOOKUP(A144,'Daten alle Lose'!$A$10:$H$196,3,FALSE)</f>
        <v>1</v>
      </c>
      <c r="G144" s="289"/>
      <c r="H144" s="290"/>
      <c r="I144" s="277"/>
      <c r="J144" s="277"/>
      <c r="K144" s="282">
        <f t="shared" si="19"/>
        <v>0</v>
      </c>
      <c r="L144" s="283">
        <f t="shared" si="20"/>
        <v>0</v>
      </c>
    </row>
    <row r="145" spans="1:12" ht="27" customHeight="1" x14ac:dyDescent="0.2">
      <c r="A145" s="133" t="s">
        <v>120</v>
      </c>
      <c r="B145" s="62" t="s">
        <v>443</v>
      </c>
      <c r="C145" s="34" t="str">
        <f>VLOOKUP(A145,'Daten alle Lose'!$A$10:$H$196,5,FALSE)</f>
        <v>U</v>
      </c>
      <c r="D145" s="34">
        <f>VLOOKUP(A145,'Daten alle Lose'!$A$10:$I$196,HLOOKUP($F$6,'Daten alle Lose'!$A$10:$I$12,3,FALSE),FALSE)</f>
        <v>1</v>
      </c>
      <c r="E145" s="34" t="str">
        <f>VLOOKUP(A145,'Daten alle Lose'!$A$10:$H$196,4,FALSE)</f>
        <v>Stück</v>
      </c>
      <c r="F145" s="63">
        <f>VLOOKUP(A145,'Daten alle Lose'!$A$10:$H$196,3,FALSE)</f>
        <v>1</v>
      </c>
      <c r="G145" s="289"/>
      <c r="H145" s="290"/>
      <c r="I145" s="277"/>
      <c r="J145" s="277"/>
      <c r="K145" s="282">
        <f t="shared" si="19"/>
        <v>0</v>
      </c>
      <c r="L145" s="283">
        <f t="shared" si="20"/>
        <v>0</v>
      </c>
    </row>
    <row r="146" spans="1:12" ht="27" customHeight="1" x14ac:dyDescent="0.2">
      <c r="A146" s="133" t="s">
        <v>121</v>
      </c>
      <c r="B146" s="62" t="s">
        <v>444</v>
      </c>
      <c r="C146" s="34" t="str">
        <f>VLOOKUP(A146,'Daten alle Lose'!$A$10:$H$196,5,FALSE)</f>
        <v>U</v>
      </c>
      <c r="D146" s="34">
        <f>VLOOKUP(A146,'Daten alle Lose'!$A$10:$I$196,HLOOKUP($F$6,'Daten alle Lose'!$A$10:$I$12,3,FALSE),FALSE)</f>
        <v>1</v>
      </c>
      <c r="E146" s="34" t="str">
        <f>VLOOKUP(A146,'Daten alle Lose'!$A$10:$H$196,4,FALSE)</f>
        <v>Stück</v>
      </c>
      <c r="F146" s="63">
        <f>VLOOKUP(A146,'Daten alle Lose'!$A$10:$H$196,3,FALSE)</f>
        <v>1</v>
      </c>
      <c r="G146" s="289"/>
      <c r="H146" s="290"/>
      <c r="I146" s="277"/>
      <c r="J146" s="277"/>
      <c r="K146" s="282">
        <f t="shared" si="19"/>
        <v>0</v>
      </c>
      <c r="L146" s="283">
        <f t="shared" si="20"/>
        <v>0</v>
      </c>
    </row>
    <row r="147" spans="1:12" ht="33" customHeight="1" x14ac:dyDescent="0.2">
      <c r="A147" s="133" t="s">
        <v>122</v>
      </c>
      <c r="B147" s="62" t="s">
        <v>445</v>
      </c>
      <c r="C147" s="34" t="str">
        <f>VLOOKUP(A147,'Daten alle Lose'!$A$10:$H$196,5,FALSE)</f>
        <v>U</v>
      </c>
      <c r="D147" s="34">
        <f>VLOOKUP(A147,'Daten alle Lose'!$A$10:$I$196,HLOOKUP($F$6,'Daten alle Lose'!$A$10:$I$12,3,FALSE),FALSE)</f>
        <v>1</v>
      </c>
      <c r="E147" s="34" t="str">
        <f>VLOOKUP(A147,'Daten alle Lose'!$A$10:$H$196,4,FALSE)</f>
        <v>Stück</v>
      </c>
      <c r="F147" s="63">
        <f>VLOOKUP(A147,'Daten alle Lose'!$A$10:$H$196,3,FALSE)</f>
        <v>1</v>
      </c>
      <c r="G147" s="289"/>
      <c r="H147" s="290"/>
      <c r="I147" s="277"/>
      <c r="J147" s="277"/>
      <c r="K147" s="282">
        <f t="shared" si="19"/>
        <v>0</v>
      </c>
      <c r="L147" s="283">
        <f t="shared" si="20"/>
        <v>0</v>
      </c>
    </row>
    <row r="148" spans="1:12" ht="27" customHeight="1" x14ac:dyDescent="0.2">
      <c r="A148" s="133" t="s">
        <v>123</v>
      </c>
      <c r="B148" s="62" t="s">
        <v>446</v>
      </c>
      <c r="C148" s="34" t="str">
        <f>VLOOKUP(A148,'Daten alle Lose'!$A$10:$H$196,5,FALSE)</f>
        <v>U</v>
      </c>
      <c r="D148" s="34">
        <f>VLOOKUP(A148,'Daten alle Lose'!$A$10:$I$196,HLOOKUP($F$6,'Daten alle Lose'!$A$10:$I$12,3,FALSE),FALSE)</f>
        <v>1</v>
      </c>
      <c r="E148" s="34" t="str">
        <f>VLOOKUP(A148,'Daten alle Lose'!$A$10:$H$196,4,FALSE)</f>
        <v>Stück</v>
      </c>
      <c r="F148" s="63">
        <f>VLOOKUP(A148,'Daten alle Lose'!$A$10:$H$196,3,FALSE)</f>
        <v>1</v>
      </c>
      <c r="G148" s="289"/>
      <c r="H148" s="290"/>
      <c r="I148" s="277"/>
      <c r="J148" s="277"/>
      <c r="K148" s="282">
        <f t="shared" si="19"/>
        <v>0</v>
      </c>
      <c r="L148" s="283">
        <f t="shared" si="20"/>
        <v>0</v>
      </c>
    </row>
    <row r="149" spans="1:12" ht="27" customHeight="1" x14ac:dyDescent="0.2">
      <c r="A149" s="133" t="s">
        <v>124</v>
      </c>
      <c r="B149" s="62" t="s">
        <v>447</v>
      </c>
      <c r="C149" s="34" t="str">
        <f>VLOOKUP(A149,'Daten alle Lose'!$A$10:$H$196,5,FALSE)</f>
        <v>U</v>
      </c>
      <c r="D149" s="34">
        <f>VLOOKUP(A149,'Daten alle Lose'!$A$10:$I$196,HLOOKUP($F$6,'Daten alle Lose'!$A$10:$I$12,3,FALSE),FALSE)</f>
        <v>1</v>
      </c>
      <c r="E149" s="34" t="str">
        <f>VLOOKUP(A149,'Daten alle Lose'!$A$10:$H$196,4,FALSE)</f>
        <v>Stück</v>
      </c>
      <c r="F149" s="63">
        <f>VLOOKUP(A149,'Daten alle Lose'!$A$10:$H$196,3,FALSE)</f>
        <v>1</v>
      </c>
      <c r="G149" s="289"/>
      <c r="H149" s="290"/>
      <c r="I149" s="277"/>
      <c r="J149" s="277"/>
      <c r="K149" s="282">
        <f t="shared" si="19"/>
        <v>0</v>
      </c>
      <c r="L149" s="283">
        <f t="shared" si="20"/>
        <v>0</v>
      </c>
    </row>
    <row r="150" spans="1:12" ht="27" customHeight="1" x14ac:dyDescent="0.2">
      <c r="A150" s="133" t="s">
        <v>125</v>
      </c>
      <c r="B150" s="62" t="s">
        <v>448</v>
      </c>
      <c r="C150" s="34" t="str">
        <f>VLOOKUP(A150,'Daten alle Lose'!$A$10:$H$196,5,FALSE)</f>
        <v>U</v>
      </c>
      <c r="D150" s="34">
        <f>VLOOKUP(A150,'Daten alle Lose'!$A$10:$I$196,HLOOKUP($F$6,'Daten alle Lose'!$A$10:$I$12,3,FALSE),FALSE)</f>
        <v>1</v>
      </c>
      <c r="E150" s="34" t="str">
        <f>VLOOKUP(A150,'Daten alle Lose'!$A$10:$H$196,4,FALSE)</f>
        <v>Stück</v>
      </c>
      <c r="F150" s="63">
        <f>VLOOKUP(A150,'Daten alle Lose'!$A$10:$H$196,3,FALSE)</f>
        <v>1</v>
      </c>
      <c r="G150" s="289"/>
      <c r="H150" s="290"/>
      <c r="I150" s="277"/>
      <c r="J150" s="277"/>
      <c r="K150" s="282">
        <f t="shared" si="19"/>
        <v>0</v>
      </c>
      <c r="L150" s="283">
        <f t="shared" si="20"/>
        <v>0</v>
      </c>
    </row>
    <row r="151" spans="1:12" ht="27" customHeight="1" x14ac:dyDescent="0.2">
      <c r="A151" s="133" t="s">
        <v>126</v>
      </c>
      <c r="B151" s="62" t="s">
        <v>449</v>
      </c>
      <c r="C151" s="34" t="str">
        <f>VLOOKUP(A151,'Daten alle Lose'!$A$10:$H$196,5,FALSE)</f>
        <v>U</v>
      </c>
      <c r="D151" s="34">
        <f>VLOOKUP(A151,'Daten alle Lose'!$A$10:$I$196,HLOOKUP($F$6,'Daten alle Lose'!$A$10:$I$12,3,FALSE),FALSE)</f>
        <v>1</v>
      </c>
      <c r="E151" s="34" t="str">
        <f>VLOOKUP(A151,'Daten alle Lose'!$A$10:$H$196,4,FALSE)</f>
        <v>Stück</v>
      </c>
      <c r="F151" s="63">
        <f>VLOOKUP(A151,'Daten alle Lose'!$A$10:$H$196,3,FALSE)</f>
        <v>1</v>
      </c>
      <c r="G151" s="289"/>
      <c r="H151" s="290"/>
      <c r="I151" s="277"/>
      <c r="J151" s="277"/>
      <c r="K151" s="282">
        <f t="shared" si="19"/>
        <v>0</v>
      </c>
      <c r="L151" s="283">
        <f t="shared" si="20"/>
        <v>0</v>
      </c>
    </row>
    <row r="152" spans="1:12" ht="27" customHeight="1" x14ac:dyDescent="0.2">
      <c r="A152" s="133" t="s">
        <v>127</v>
      </c>
      <c r="B152" s="62" t="s">
        <v>450</v>
      </c>
      <c r="C152" s="34" t="str">
        <f>VLOOKUP(A152,'Daten alle Lose'!$A$10:$H$196,5,FALSE)</f>
        <v>U</v>
      </c>
      <c r="D152" s="34">
        <f>VLOOKUP(A152,'Daten alle Lose'!$A$10:$I$196,HLOOKUP($F$6,'Daten alle Lose'!$A$10:$I$12,3,FALSE),FALSE)</f>
        <v>1</v>
      </c>
      <c r="E152" s="34" t="str">
        <f>VLOOKUP(A152,'Daten alle Lose'!$A$10:$H$196,4,FALSE)</f>
        <v>Stück</v>
      </c>
      <c r="F152" s="63">
        <f>VLOOKUP(A152,'Daten alle Lose'!$A$10:$H$196,3,FALSE)</f>
        <v>1</v>
      </c>
      <c r="G152" s="289"/>
      <c r="H152" s="290"/>
      <c r="I152" s="277"/>
      <c r="J152" s="277"/>
      <c r="K152" s="282">
        <f t="shared" si="19"/>
        <v>0</v>
      </c>
      <c r="L152" s="283">
        <f t="shared" si="20"/>
        <v>0</v>
      </c>
    </row>
    <row r="153" spans="1:12" ht="27" customHeight="1" x14ac:dyDescent="0.2">
      <c r="A153" s="133" t="s">
        <v>128</v>
      </c>
      <c r="B153" s="62" t="s">
        <v>438</v>
      </c>
      <c r="C153" s="34" t="str">
        <f>VLOOKUP(A153,'Daten alle Lose'!$A$10:$H$196,5,FALSE)</f>
        <v>U</v>
      </c>
      <c r="D153" s="34">
        <f>VLOOKUP(A153,'Daten alle Lose'!$A$10:$I$196,HLOOKUP($F$6,'Daten alle Lose'!$A$10:$I$12,3,FALSE),FALSE)</f>
        <v>2</v>
      </c>
      <c r="E153" s="34" t="str">
        <f>VLOOKUP(A153,'Daten alle Lose'!$A$10:$H$196,4,FALSE)</f>
        <v>Stück</v>
      </c>
      <c r="F153" s="63">
        <f>VLOOKUP(A153,'Daten alle Lose'!$A$10:$H$196,3,FALSE)</f>
        <v>1</v>
      </c>
      <c r="G153" s="289"/>
      <c r="H153" s="290"/>
      <c r="I153" s="277"/>
      <c r="J153" s="277"/>
      <c r="K153" s="282">
        <f t="shared" si="19"/>
        <v>0</v>
      </c>
      <c r="L153" s="283">
        <f t="shared" si="20"/>
        <v>0</v>
      </c>
    </row>
    <row r="154" spans="1:12" ht="29.65" customHeight="1" x14ac:dyDescent="0.2">
      <c r="A154" s="133" t="s">
        <v>129</v>
      </c>
      <c r="B154" s="62" t="s">
        <v>451</v>
      </c>
      <c r="C154" s="34" t="str">
        <f>VLOOKUP(A154,'Daten alle Lose'!$A$10:$H$196,5,FALSE)</f>
        <v>U</v>
      </c>
      <c r="D154" s="34">
        <f>VLOOKUP(A154,'Daten alle Lose'!$A$10:$I$196,HLOOKUP($F$6,'Daten alle Lose'!$A$10:$I$12,3,FALSE),FALSE)</f>
        <v>2</v>
      </c>
      <c r="E154" s="34" t="str">
        <f>VLOOKUP(A154,'Daten alle Lose'!$A$10:$H$196,4,FALSE)</f>
        <v>Stück</v>
      </c>
      <c r="F154" s="63">
        <f>VLOOKUP(A154,'Daten alle Lose'!$A$10:$H$196,3,FALSE)</f>
        <v>1</v>
      </c>
      <c r="G154" s="289"/>
      <c r="H154" s="290"/>
      <c r="I154" s="277"/>
      <c r="J154" s="277"/>
      <c r="K154" s="282">
        <f t="shared" si="19"/>
        <v>0</v>
      </c>
      <c r="L154" s="283">
        <f t="shared" si="20"/>
        <v>0</v>
      </c>
    </row>
    <row r="155" spans="1:12" ht="27" customHeight="1" x14ac:dyDescent="0.2">
      <c r="A155" s="133" t="s">
        <v>130</v>
      </c>
      <c r="B155" s="62" t="s">
        <v>452</v>
      </c>
      <c r="C155" s="34" t="str">
        <f>VLOOKUP(A155,'Daten alle Lose'!$A$10:$H$196,5,FALSE)</f>
        <v>U</v>
      </c>
      <c r="D155" s="34">
        <f>VLOOKUP(A155,'Daten alle Lose'!$A$10:$I$196,HLOOKUP($F$6,'Daten alle Lose'!$A$10:$I$12,3,FALSE),FALSE)</f>
        <v>2</v>
      </c>
      <c r="E155" s="34" t="str">
        <f>VLOOKUP(A155,'Daten alle Lose'!$A$10:$H$196,4,FALSE)</f>
        <v>Stück</v>
      </c>
      <c r="F155" s="63">
        <f>VLOOKUP(A155,'Daten alle Lose'!$A$10:$H$196,3,FALSE)</f>
        <v>1</v>
      </c>
      <c r="G155" s="289"/>
      <c r="H155" s="290"/>
      <c r="I155" s="277"/>
      <c r="J155" s="277"/>
      <c r="K155" s="282">
        <f t="shared" si="19"/>
        <v>0</v>
      </c>
      <c r="L155" s="283">
        <f t="shared" si="20"/>
        <v>0</v>
      </c>
    </row>
    <row r="156" spans="1:12" ht="30.4" customHeight="1" x14ac:dyDescent="0.2">
      <c r="A156" s="133" t="s">
        <v>131</v>
      </c>
      <c r="B156" s="62" t="s">
        <v>453</v>
      </c>
      <c r="C156" s="34" t="str">
        <f>VLOOKUP(A156,'Daten alle Lose'!$A$10:$H$196,5,FALSE)</f>
        <v>U</v>
      </c>
      <c r="D156" s="34">
        <f>VLOOKUP(A156,'Daten alle Lose'!$A$10:$I$196,HLOOKUP($F$6,'Daten alle Lose'!$A$10:$I$12,3,FALSE),FALSE)</f>
        <v>2</v>
      </c>
      <c r="E156" s="34" t="str">
        <f>VLOOKUP(A156,'Daten alle Lose'!$A$10:$H$196,4,FALSE)</f>
        <v>Stück</v>
      </c>
      <c r="F156" s="63">
        <f>VLOOKUP(A156,'Daten alle Lose'!$A$10:$H$196,3,FALSE)</f>
        <v>1</v>
      </c>
      <c r="G156" s="289"/>
      <c r="H156" s="290"/>
      <c r="I156" s="277"/>
      <c r="J156" s="277"/>
      <c r="K156" s="282">
        <f t="shared" si="19"/>
        <v>0</v>
      </c>
      <c r="L156" s="283">
        <f t="shared" si="20"/>
        <v>0</v>
      </c>
    </row>
    <row r="157" spans="1:12" ht="27" customHeight="1" x14ac:dyDescent="0.2">
      <c r="A157" s="133" t="s">
        <v>132</v>
      </c>
      <c r="B157" s="62" t="s">
        <v>454</v>
      </c>
      <c r="C157" s="34" t="str">
        <f>VLOOKUP(A157,'Daten alle Lose'!$A$10:$H$196,5,FALSE)</f>
        <v>U</v>
      </c>
      <c r="D157" s="34">
        <f>VLOOKUP(A157,'Daten alle Lose'!$A$10:$I$196,HLOOKUP($F$6,'Daten alle Lose'!$A$10:$I$12,3,FALSE),FALSE)</f>
        <v>2</v>
      </c>
      <c r="E157" s="34" t="str">
        <f>VLOOKUP(A157,'Daten alle Lose'!$A$10:$H$196,4,FALSE)</f>
        <v>Stück</v>
      </c>
      <c r="F157" s="63">
        <f>VLOOKUP(A157,'Daten alle Lose'!$A$10:$H$196,3,FALSE)</f>
        <v>1</v>
      </c>
      <c r="G157" s="289"/>
      <c r="H157" s="290"/>
      <c r="I157" s="277"/>
      <c r="J157" s="277"/>
      <c r="K157" s="282">
        <f t="shared" si="19"/>
        <v>0</v>
      </c>
      <c r="L157" s="283">
        <f t="shared" si="20"/>
        <v>0</v>
      </c>
    </row>
    <row r="158" spans="1:12" ht="27" customHeight="1" x14ac:dyDescent="0.2">
      <c r="A158" s="133" t="s">
        <v>133</v>
      </c>
      <c r="B158" s="62" t="s">
        <v>455</v>
      </c>
      <c r="C158" s="34" t="str">
        <f>VLOOKUP(A158,'Daten alle Lose'!$A$10:$H$196,5,FALSE)</f>
        <v>U</v>
      </c>
      <c r="D158" s="34">
        <f>VLOOKUP(A158,'Daten alle Lose'!$A$10:$I$196,HLOOKUP($F$6,'Daten alle Lose'!$A$10:$I$12,3,FALSE),FALSE)</f>
        <v>2</v>
      </c>
      <c r="E158" s="34" t="str">
        <f>VLOOKUP(A158,'Daten alle Lose'!$A$10:$H$196,4,FALSE)</f>
        <v>Stück</v>
      </c>
      <c r="F158" s="63">
        <f>VLOOKUP(A158,'Daten alle Lose'!$A$10:$H$196,3,FALSE)</f>
        <v>1</v>
      </c>
      <c r="G158" s="289"/>
      <c r="H158" s="290"/>
      <c r="I158" s="277"/>
      <c r="J158" s="277"/>
      <c r="K158" s="282">
        <f t="shared" si="19"/>
        <v>0</v>
      </c>
      <c r="L158" s="283">
        <f t="shared" si="20"/>
        <v>0</v>
      </c>
    </row>
    <row r="159" spans="1:12" ht="27" customHeight="1" x14ac:dyDescent="0.2">
      <c r="A159" s="133" t="s">
        <v>134</v>
      </c>
      <c r="B159" s="62" t="s">
        <v>456</v>
      </c>
      <c r="C159" s="34" t="str">
        <f>VLOOKUP(A159,'Daten alle Lose'!$A$10:$H$196,5,FALSE)</f>
        <v>U</v>
      </c>
      <c r="D159" s="34">
        <f>VLOOKUP(A159,'Daten alle Lose'!$A$10:$I$196,HLOOKUP($F$6,'Daten alle Lose'!$A$10:$I$12,3,FALSE),FALSE)</f>
        <v>2</v>
      </c>
      <c r="E159" s="34" t="str">
        <f>VLOOKUP(A159,'Daten alle Lose'!$A$10:$H$196,4,FALSE)</f>
        <v>Stück</v>
      </c>
      <c r="F159" s="63">
        <f>VLOOKUP(A159,'Daten alle Lose'!$A$10:$H$196,3,FALSE)</f>
        <v>1</v>
      </c>
      <c r="G159" s="289"/>
      <c r="H159" s="290"/>
      <c r="I159" s="277"/>
      <c r="J159" s="277"/>
      <c r="K159" s="282">
        <f t="shared" si="19"/>
        <v>0</v>
      </c>
      <c r="L159" s="283">
        <f t="shared" si="20"/>
        <v>0</v>
      </c>
    </row>
    <row r="160" spans="1:12" ht="27" customHeight="1" x14ac:dyDescent="0.2">
      <c r="A160" s="133" t="s">
        <v>135</v>
      </c>
      <c r="B160" s="62" t="s">
        <v>457</v>
      </c>
      <c r="C160" s="34" t="str">
        <f>VLOOKUP(A160,'Daten alle Lose'!$A$10:$H$196,5,FALSE)</f>
        <v>U</v>
      </c>
      <c r="D160" s="34">
        <f>VLOOKUP(A160,'Daten alle Lose'!$A$10:$I$196,HLOOKUP($F$6,'Daten alle Lose'!$A$10:$I$12,3,FALSE),FALSE)</f>
        <v>2</v>
      </c>
      <c r="E160" s="34" t="str">
        <f>VLOOKUP(A160,'Daten alle Lose'!$A$10:$H$196,4,FALSE)</f>
        <v>Stück</v>
      </c>
      <c r="F160" s="63">
        <f>VLOOKUP(A160,'Daten alle Lose'!$A$10:$H$196,3,FALSE)</f>
        <v>1</v>
      </c>
      <c r="G160" s="289"/>
      <c r="H160" s="290"/>
      <c r="I160" s="277"/>
      <c r="J160" s="277"/>
      <c r="K160" s="282">
        <f t="shared" si="19"/>
        <v>0</v>
      </c>
      <c r="L160" s="283">
        <f t="shared" si="20"/>
        <v>0</v>
      </c>
    </row>
    <row r="161" spans="1:12" ht="27" customHeight="1" x14ac:dyDescent="0.2">
      <c r="A161" s="133" t="s">
        <v>136</v>
      </c>
      <c r="B161" s="62" t="s">
        <v>458</v>
      </c>
      <c r="C161" s="34" t="str">
        <f>VLOOKUP(A161,'Daten alle Lose'!$A$10:$H$196,5,FALSE)</f>
        <v>U</v>
      </c>
      <c r="D161" s="34">
        <f>VLOOKUP(A161,'Daten alle Lose'!$A$10:$I$196,HLOOKUP($F$6,'Daten alle Lose'!$A$10:$I$12,3,FALSE),FALSE)</f>
        <v>2</v>
      </c>
      <c r="E161" s="34" t="str">
        <f>VLOOKUP(A161,'Daten alle Lose'!$A$10:$H$196,4,FALSE)</f>
        <v>Stück</v>
      </c>
      <c r="F161" s="63">
        <f>VLOOKUP(A161,'Daten alle Lose'!$A$10:$H$196,3,FALSE)</f>
        <v>1</v>
      </c>
      <c r="G161" s="289"/>
      <c r="H161" s="290"/>
      <c r="I161" s="277"/>
      <c r="J161" s="277"/>
      <c r="K161" s="282">
        <f t="shared" si="19"/>
        <v>0</v>
      </c>
      <c r="L161" s="283">
        <f t="shared" si="20"/>
        <v>0</v>
      </c>
    </row>
    <row r="162" spans="1:12" ht="27" customHeight="1" x14ac:dyDescent="0.2">
      <c r="A162" s="133" t="s">
        <v>137</v>
      </c>
      <c r="B162" s="62" t="s">
        <v>459</v>
      </c>
      <c r="C162" s="34" t="str">
        <f>VLOOKUP(A162,'Daten alle Lose'!$A$10:$H$196,5,FALSE)</f>
        <v>U</v>
      </c>
      <c r="D162" s="34">
        <f>VLOOKUP(A162,'Daten alle Lose'!$A$10:$I$196,HLOOKUP($F$6,'Daten alle Lose'!$A$10:$I$12,3,FALSE),FALSE)</f>
        <v>2</v>
      </c>
      <c r="E162" s="34" t="str">
        <f>VLOOKUP(A162,'Daten alle Lose'!$A$10:$H$196,4,FALSE)</f>
        <v>Stück</v>
      </c>
      <c r="F162" s="63">
        <f>VLOOKUP(A162,'Daten alle Lose'!$A$10:$H$196,3,FALSE)</f>
        <v>1</v>
      </c>
      <c r="G162" s="289"/>
      <c r="H162" s="290"/>
      <c r="I162" s="277"/>
      <c r="J162" s="277"/>
      <c r="K162" s="282">
        <f t="shared" si="19"/>
        <v>0</v>
      </c>
      <c r="L162" s="283">
        <f t="shared" si="20"/>
        <v>0</v>
      </c>
    </row>
    <row r="163" spans="1:12" ht="27" customHeight="1" x14ac:dyDescent="0.2">
      <c r="A163" s="133" t="s">
        <v>138</v>
      </c>
      <c r="B163" s="62" t="s">
        <v>494</v>
      </c>
      <c r="C163" s="34" t="str">
        <f>VLOOKUP(A163,'Daten alle Lose'!$A$10:$H$196,5,FALSE)</f>
        <v>U</v>
      </c>
      <c r="D163" s="34">
        <f>VLOOKUP(A163,'Daten alle Lose'!$A$10:$I$196,HLOOKUP($F$6,'Daten alle Lose'!$A$10:$I$12,3,FALSE),FALSE)</f>
        <v>10</v>
      </c>
      <c r="E163" s="34" t="str">
        <f>VLOOKUP(A163,'Daten alle Lose'!$A$10:$H$196,4,FALSE)</f>
        <v>Stück</v>
      </c>
      <c r="F163" s="63">
        <f>VLOOKUP(A163,'Daten alle Lose'!$A$10:$H$196,3,FALSE)</f>
        <v>1</v>
      </c>
      <c r="G163" s="289"/>
      <c r="H163" s="290"/>
      <c r="I163" s="277"/>
      <c r="J163" s="277"/>
      <c r="K163" s="282">
        <f t="shared" si="19"/>
        <v>0</v>
      </c>
      <c r="L163" s="283">
        <f t="shared" si="20"/>
        <v>0</v>
      </c>
    </row>
    <row r="164" spans="1:12" ht="27" customHeight="1" x14ac:dyDescent="0.2">
      <c r="A164" s="133" t="s">
        <v>139</v>
      </c>
      <c r="B164" s="62" t="s">
        <v>460</v>
      </c>
      <c r="C164" s="34" t="str">
        <f>VLOOKUP(A164,'Daten alle Lose'!$A$10:$H$196,5,FALSE)</f>
        <v>U</v>
      </c>
      <c r="D164" s="34">
        <f>VLOOKUP(A164,'Daten alle Lose'!$A$10:$I$196,HLOOKUP($F$6,'Daten alle Lose'!$A$10:$I$12,3,FALSE),FALSE)</f>
        <v>10</v>
      </c>
      <c r="E164" s="34" t="str">
        <f>VLOOKUP(A164,'Daten alle Lose'!$A$10:$H$196,4,FALSE)</f>
        <v>Stück</v>
      </c>
      <c r="F164" s="63">
        <f>VLOOKUP(A164,'Daten alle Lose'!$A$10:$H$196,3,FALSE)</f>
        <v>1</v>
      </c>
      <c r="G164" s="289"/>
      <c r="H164" s="290"/>
      <c r="I164" s="277"/>
      <c r="J164" s="277"/>
      <c r="K164" s="282">
        <f t="shared" si="19"/>
        <v>0</v>
      </c>
      <c r="L164" s="283">
        <f t="shared" si="20"/>
        <v>0</v>
      </c>
    </row>
    <row r="165" spans="1:12" ht="27" customHeight="1" x14ac:dyDescent="0.2">
      <c r="A165" s="133" t="s">
        <v>140</v>
      </c>
      <c r="B165" s="62" t="s">
        <v>461</v>
      </c>
      <c r="C165" s="34" t="str">
        <f>VLOOKUP(A165,'Daten alle Lose'!$A$10:$H$196,5,FALSE)</f>
        <v>U</v>
      </c>
      <c r="D165" s="34">
        <f>VLOOKUP(A165,'Daten alle Lose'!$A$10:$I$196,HLOOKUP($F$6,'Daten alle Lose'!$A$10:$I$12,3,FALSE),FALSE)</f>
        <v>10</v>
      </c>
      <c r="E165" s="34" t="str">
        <f>VLOOKUP(A165,'Daten alle Lose'!$A$10:$H$196,4,FALSE)</f>
        <v>Stück</v>
      </c>
      <c r="F165" s="63">
        <f>VLOOKUP(A165,'Daten alle Lose'!$A$10:$H$196,3,FALSE)</f>
        <v>1</v>
      </c>
      <c r="G165" s="289"/>
      <c r="H165" s="290"/>
      <c r="I165" s="277"/>
      <c r="J165" s="277"/>
      <c r="K165" s="282">
        <f t="shared" si="19"/>
        <v>0</v>
      </c>
      <c r="L165" s="283">
        <f t="shared" si="20"/>
        <v>0</v>
      </c>
    </row>
    <row r="166" spans="1:12" ht="27" customHeight="1" x14ac:dyDescent="0.2">
      <c r="A166" s="133" t="s">
        <v>141</v>
      </c>
      <c r="B166" s="62" t="s">
        <v>462</v>
      </c>
      <c r="C166" s="34" t="str">
        <f>VLOOKUP(A166,'Daten alle Lose'!$A$10:$H$196,5,FALSE)</f>
        <v>U</v>
      </c>
      <c r="D166" s="34">
        <f>VLOOKUP(A166,'Daten alle Lose'!$A$10:$I$196,HLOOKUP($F$6,'Daten alle Lose'!$A$10:$I$12,3,FALSE),FALSE)</f>
        <v>10</v>
      </c>
      <c r="E166" s="34" t="str">
        <f>VLOOKUP(A166,'Daten alle Lose'!$A$10:$H$196,4,FALSE)</f>
        <v>Stück</v>
      </c>
      <c r="F166" s="63">
        <f>VLOOKUP(A166,'Daten alle Lose'!$A$10:$H$196,3,FALSE)</f>
        <v>1</v>
      </c>
      <c r="G166" s="289"/>
      <c r="H166" s="290"/>
      <c r="I166" s="277"/>
      <c r="J166" s="277"/>
      <c r="K166" s="282">
        <f t="shared" si="19"/>
        <v>0</v>
      </c>
      <c r="L166" s="283">
        <f t="shared" si="20"/>
        <v>0</v>
      </c>
    </row>
    <row r="167" spans="1:12" ht="27" customHeight="1" x14ac:dyDescent="0.2">
      <c r="A167" s="133" t="s">
        <v>142</v>
      </c>
      <c r="B167" s="62" t="s">
        <v>463</v>
      </c>
      <c r="C167" s="34" t="str">
        <f>VLOOKUP(A167,'Daten alle Lose'!$A$10:$H$196,5,FALSE)</f>
        <v>U</v>
      </c>
      <c r="D167" s="34">
        <f>VLOOKUP(A167,'Daten alle Lose'!$A$10:$I$196,HLOOKUP($F$6,'Daten alle Lose'!$A$10:$I$12,3,FALSE),FALSE)</f>
        <v>10</v>
      </c>
      <c r="E167" s="34" t="str">
        <f>VLOOKUP(A167,'Daten alle Lose'!$A$10:$H$196,4,FALSE)</f>
        <v>Stück</v>
      </c>
      <c r="F167" s="63">
        <f>VLOOKUP(A167,'Daten alle Lose'!$A$10:$H$196,3,FALSE)</f>
        <v>1</v>
      </c>
      <c r="G167" s="289"/>
      <c r="H167" s="290"/>
      <c r="I167" s="277"/>
      <c r="J167" s="277"/>
      <c r="K167" s="282">
        <f t="shared" si="19"/>
        <v>0</v>
      </c>
      <c r="L167" s="283">
        <f t="shared" si="20"/>
        <v>0</v>
      </c>
    </row>
    <row r="168" spans="1:12" ht="27" customHeight="1" x14ac:dyDescent="0.2">
      <c r="A168" s="133" t="s">
        <v>143</v>
      </c>
      <c r="B168" s="62" t="s">
        <v>464</v>
      </c>
      <c r="C168" s="34" t="str">
        <f>VLOOKUP(A168,'Daten alle Lose'!$A$10:$H$196,5,FALSE)</f>
        <v>U</v>
      </c>
      <c r="D168" s="34">
        <f>VLOOKUP(A168,'Daten alle Lose'!$A$10:$I$196,HLOOKUP($F$6,'Daten alle Lose'!$A$10:$I$12,3,FALSE),FALSE)</f>
        <v>10</v>
      </c>
      <c r="E168" s="34" t="str">
        <f>VLOOKUP(A168,'Daten alle Lose'!$A$10:$H$196,4,FALSE)</f>
        <v>Stück</v>
      </c>
      <c r="F168" s="63">
        <f>VLOOKUP(A168,'Daten alle Lose'!$A$10:$H$196,3,FALSE)</f>
        <v>1</v>
      </c>
      <c r="G168" s="289"/>
      <c r="H168" s="290"/>
      <c r="I168" s="277"/>
      <c r="J168" s="277"/>
      <c r="K168" s="282">
        <f t="shared" si="19"/>
        <v>0</v>
      </c>
      <c r="L168" s="283">
        <f t="shared" si="20"/>
        <v>0</v>
      </c>
    </row>
    <row r="169" spans="1:12" ht="27" customHeight="1" x14ac:dyDescent="0.2">
      <c r="A169" s="133" t="s">
        <v>144</v>
      </c>
      <c r="B169" s="62" t="s">
        <v>465</v>
      </c>
      <c r="C169" s="34" t="str">
        <f>VLOOKUP(A169,'Daten alle Lose'!$A$10:$H$196,5,FALSE)</f>
        <v>U</v>
      </c>
      <c r="D169" s="34">
        <f>VLOOKUP(A169,'Daten alle Lose'!$A$10:$I$196,HLOOKUP($F$6,'Daten alle Lose'!$A$10:$I$12,3,FALSE),FALSE)</f>
        <v>10</v>
      </c>
      <c r="E169" s="34" t="str">
        <f>VLOOKUP(A169,'Daten alle Lose'!$A$10:$H$196,4,FALSE)</f>
        <v>Stück</v>
      </c>
      <c r="F169" s="63">
        <f>VLOOKUP(A169,'Daten alle Lose'!$A$10:$H$196,3,FALSE)</f>
        <v>1</v>
      </c>
      <c r="G169" s="289"/>
      <c r="H169" s="290"/>
      <c r="I169" s="277"/>
      <c r="J169" s="277"/>
      <c r="K169" s="282">
        <f t="shared" si="19"/>
        <v>0</v>
      </c>
      <c r="L169" s="283">
        <f t="shared" si="20"/>
        <v>0</v>
      </c>
    </row>
    <row r="170" spans="1:12" ht="27" customHeight="1" x14ac:dyDescent="0.2">
      <c r="A170" s="133" t="s">
        <v>145</v>
      </c>
      <c r="B170" s="62" t="s">
        <v>466</v>
      </c>
      <c r="C170" s="34" t="str">
        <f>VLOOKUP(A170,'Daten alle Lose'!$A$10:$H$196,5,FALSE)</f>
        <v>U</v>
      </c>
      <c r="D170" s="34">
        <f>VLOOKUP(A170,'Daten alle Lose'!$A$10:$I$196,HLOOKUP($F$6,'Daten alle Lose'!$A$10:$I$12,3,FALSE),FALSE)</f>
        <v>10</v>
      </c>
      <c r="E170" s="34" t="str">
        <f>VLOOKUP(A170,'Daten alle Lose'!$A$10:$H$196,4,FALSE)</f>
        <v>Stück</v>
      </c>
      <c r="F170" s="63">
        <f>VLOOKUP(A170,'Daten alle Lose'!$A$10:$H$196,3,FALSE)</f>
        <v>1</v>
      </c>
      <c r="G170" s="289"/>
      <c r="H170" s="290"/>
      <c r="I170" s="277"/>
      <c r="J170" s="277"/>
      <c r="K170" s="282">
        <f t="shared" si="19"/>
        <v>0</v>
      </c>
      <c r="L170" s="283">
        <f t="shared" si="20"/>
        <v>0</v>
      </c>
    </row>
    <row r="171" spans="1:12" ht="27" customHeight="1" x14ac:dyDescent="0.2">
      <c r="A171" s="133" t="s">
        <v>146</v>
      </c>
      <c r="B171" s="62" t="s">
        <v>467</v>
      </c>
      <c r="C171" s="34" t="str">
        <f>VLOOKUP(A171,'Daten alle Lose'!$A$10:$H$196,5,FALSE)</f>
        <v>U</v>
      </c>
      <c r="D171" s="34">
        <f>VLOOKUP(A171,'Daten alle Lose'!$A$10:$I$196,HLOOKUP($F$6,'Daten alle Lose'!$A$10:$I$12,3,FALSE),FALSE)</f>
        <v>10</v>
      </c>
      <c r="E171" s="34" t="str">
        <f>VLOOKUP(A171,'Daten alle Lose'!$A$10:$H$196,4,FALSE)</f>
        <v>Stück</v>
      </c>
      <c r="F171" s="63">
        <f>VLOOKUP(A171,'Daten alle Lose'!$A$10:$H$196,3,FALSE)</f>
        <v>1</v>
      </c>
      <c r="G171" s="289"/>
      <c r="H171" s="290"/>
      <c r="I171" s="277"/>
      <c r="J171" s="277"/>
      <c r="K171" s="282">
        <f t="shared" si="19"/>
        <v>0</v>
      </c>
      <c r="L171" s="283">
        <f t="shared" si="20"/>
        <v>0</v>
      </c>
    </row>
    <row r="172" spans="1:12" ht="27" customHeight="1" x14ac:dyDescent="0.2">
      <c r="A172" s="133" t="s">
        <v>147</v>
      </c>
      <c r="B172" s="62" t="s">
        <v>468</v>
      </c>
      <c r="C172" s="34" t="str">
        <f>VLOOKUP(A172,'Daten alle Lose'!$A$10:$H$196,5,FALSE)</f>
        <v>U</v>
      </c>
      <c r="D172" s="34">
        <f>VLOOKUP(A172,'Daten alle Lose'!$A$10:$I$196,HLOOKUP($F$6,'Daten alle Lose'!$A$10:$I$12,3,FALSE),FALSE)</f>
        <v>10</v>
      </c>
      <c r="E172" s="34" t="str">
        <f>VLOOKUP(A172,'Daten alle Lose'!$A$10:$H$196,4,FALSE)</f>
        <v>Stück</v>
      </c>
      <c r="F172" s="63">
        <f>VLOOKUP(A172,'Daten alle Lose'!$A$10:$H$196,3,FALSE)</f>
        <v>1</v>
      </c>
      <c r="G172" s="289"/>
      <c r="H172" s="290"/>
      <c r="I172" s="277"/>
      <c r="J172" s="277"/>
      <c r="K172" s="282">
        <f t="shared" si="19"/>
        <v>0</v>
      </c>
      <c r="L172" s="283">
        <f t="shared" si="20"/>
        <v>0</v>
      </c>
    </row>
    <row r="173" spans="1:12" ht="27" customHeight="1" x14ac:dyDescent="0.2">
      <c r="A173" s="133" t="s">
        <v>148</v>
      </c>
      <c r="B173" s="62" t="s">
        <v>495</v>
      </c>
      <c r="C173" s="34" t="str">
        <f>VLOOKUP(A173,'Daten alle Lose'!$A$10:$H$196,5,FALSE)</f>
        <v>U</v>
      </c>
      <c r="D173" s="34">
        <f>VLOOKUP(A173,'Daten alle Lose'!$A$10:$I$196,HLOOKUP($F$6,'Daten alle Lose'!$A$10:$I$12,3,FALSE),FALSE)</f>
        <v>10</v>
      </c>
      <c r="E173" s="34" t="str">
        <f>VLOOKUP(A173,'Daten alle Lose'!$A$10:$H$196,4,FALSE)</f>
        <v>Stück</v>
      </c>
      <c r="F173" s="63">
        <f>VLOOKUP(A173,'Daten alle Lose'!$A$10:$H$196,3,FALSE)</f>
        <v>1</v>
      </c>
      <c r="G173" s="289"/>
      <c r="H173" s="290"/>
      <c r="I173" s="277"/>
      <c r="J173" s="277"/>
      <c r="K173" s="282">
        <f t="shared" si="19"/>
        <v>0</v>
      </c>
      <c r="L173" s="283">
        <f t="shared" si="20"/>
        <v>0</v>
      </c>
    </row>
    <row r="174" spans="1:12" ht="27" customHeight="1" x14ac:dyDescent="0.2">
      <c r="A174" s="133" t="s">
        <v>149</v>
      </c>
      <c r="B174" s="62" t="s">
        <v>469</v>
      </c>
      <c r="C174" s="34" t="str">
        <f>VLOOKUP(A174,'Daten alle Lose'!$A$10:$H$196,5,FALSE)</f>
        <v>U</v>
      </c>
      <c r="D174" s="34">
        <f>VLOOKUP(A174,'Daten alle Lose'!$A$10:$I$196,HLOOKUP($F$6,'Daten alle Lose'!$A$10:$I$12,3,FALSE),FALSE)</f>
        <v>10</v>
      </c>
      <c r="E174" s="34" t="str">
        <f>VLOOKUP(A174,'Daten alle Lose'!$A$10:$H$196,4,FALSE)</f>
        <v>Stück</v>
      </c>
      <c r="F174" s="63">
        <f>VLOOKUP(A174,'Daten alle Lose'!$A$10:$H$196,3,FALSE)</f>
        <v>1</v>
      </c>
      <c r="G174" s="289"/>
      <c r="H174" s="290"/>
      <c r="I174" s="277"/>
      <c r="J174" s="277"/>
      <c r="K174" s="282">
        <f t="shared" si="19"/>
        <v>0</v>
      </c>
      <c r="L174" s="283">
        <f t="shared" si="20"/>
        <v>0</v>
      </c>
    </row>
    <row r="175" spans="1:12" ht="27" customHeight="1" x14ac:dyDescent="0.2">
      <c r="A175" s="133" t="s">
        <v>150</v>
      </c>
      <c r="B175" s="62" t="s">
        <v>470</v>
      </c>
      <c r="C175" s="34" t="str">
        <f>VLOOKUP(A175,'Daten alle Lose'!$A$10:$H$196,5,FALSE)</f>
        <v>U</v>
      </c>
      <c r="D175" s="34">
        <f>VLOOKUP(A175,'Daten alle Lose'!$A$10:$I$196,HLOOKUP($F$6,'Daten alle Lose'!$A$10:$I$12,3,FALSE),FALSE)</f>
        <v>10</v>
      </c>
      <c r="E175" s="34" t="str">
        <f>VLOOKUP(A175,'Daten alle Lose'!$A$10:$H$196,4,FALSE)</f>
        <v>Stück</v>
      </c>
      <c r="F175" s="63">
        <f>VLOOKUP(A175,'Daten alle Lose'!$A$10:$H$196,3,FALSE)</f>
        <v>1</v>
      </c>
      <c r="G175" s="289"/>
      <c r="H175" s="290"/>
      <c r="I175" s="277"/>
      <c r="J175" s="277"/>
      <c r="K175" s="282">
        <f t="shared" si="19"/>
        <v>0</v>
      </c>
      <c r="L175" s="283">
        <f t="shared" si="20"/>
        <v>0</v>
      </c>
    </row>
    <row r="176" spans="1:12" ht="27" customHeight="1" x14ac:dyDescent="0.2">
      <c r="A176" s="133" t="s">
        <v>151</v>
      </c>
      <c r="B176" s="62" t="s">
        <v>471</v>
      </c>
      <c r="C176" s="34" t="str">
        <f>VLOOKUP(A176,'Daten alle Lose'!$A$10:$H$196,5,FALSE)</f>
        <v>U</v>
      </c>
      <c r="D176" s="34">
        <f>VLOOKUP(A176,'Daten alle Lose'!$A$10:$I$196,HLOOKUP($F$6,'Daten alle Lose'!$A$10:$I$12,3,FALSE),FALSE)</f>
        <v>10</v>
      </c>
      <c r="E176" s="34" t="str">
        <f>VLOOKUP(A176,'Daten alle Lose'!$A$10:$H$196,4,FALSE)</f>
        <v>Stück</v>
      </c>
      <c r="F176" s="63">
        <f>VLOOKUP(A176,'Daten alle Lose'!$A$10:$H$196,3,FALSE)</f>
        <v>1</v>
      </c>
      <c r="G176" s="289"/>
      <c r="H176" s="290"/>
      <c r="I176" s="277"/>
      <c r="J176" s="277"/>
      <c r="K176" s="282">
        <f t="shared" si="19"/>
        <v>0</v>
      </c>
      <c r="L176" s="283">
        <f t="shared" si="20"/>
        <v>0</v>
      </c>
    </row>
    <row r="177" spans="1:12" ht="27" customHeight="1" x14ac:dyDescent="0.2">
      <c r="A177" s="133" t="s">
        <v>152</v>
      </c>
      <c r="B177" s="62" t="s">
        <v>472</v>
      </c>
      <c r="C177" s="34" t="str">
        <f>VLOOKUP(A177,'Daten alle Lose'!$A$10:$H$196,5,FALSE)</f>
        <v>U</v>
      </c>
      <c r="D177" s="34">
        <f>VLOOKUP(A177,'Daten alle Lose'!$A$10:$I$196,HLOOKUP($F$6,'Daten alle Lose'!$A$10:$I$12,3,FALSE),FALSE)</f>
        <v>10</v>
      </c>
      <c r="E177" s="34" t="str">
        <f>VLOOKUP(A177,'Daten alle Lose'!$A$10:$H$196,4,FALSE)</f>
        <v>Stück</v>
      </c>
      <c r="F177" s="63">
        <f>VLOOKUP(A177,'Daten alle Lose'!$A$10:$H$196,3,FALSE)</f>
        <v>1</v>
      </c>
      <c r="G177" s="289"/>
      <c r="H177" s="290"/>
      <c r="I177" s="277"/>
      <c r="J177" s="277"/>
      <c r="K177" s="282">
        <f t="shared" si="19"/>
        <v>0</v>
      </c>
      <c r="L177" s="283">
        <f t="shared" si="20"/>
        <v>0</v>
      </c>
    </row>
    <row r="178" spans="1:12" ht="27" customHeight="1" x14ac:dyDescent="0.2">
      <c r="A178" s="133" t="s">
        <v>153</v>
      </c>
      <c r="B178" s="62" t="s">
        <v>474</v>
      </c>
      <c r="C178" s="34" t="str">
        <f>VLOOKUP(A178,'Daten alle Lose'!$A$10:$H$196,5,FALSE)</f>
        <v>U</v>
      </c>
      <c r="D178" s="34">
        <f>VLOOKUP(A178,'Daten alle Lose'!$A$10:$I$196,HLOOKUP($F$6,'Daten alle Lose'!$A$10:$I$12,3,FALSE),FALSE)</f>
        <v>100</v>
      </c>
      <c r="E178" s="34" t="str">
        <f>VLOOKUP(A178,'Daten alle Lose'!$A$10:$H$196,4,FALSE)</f>
        <v>m²</v>
      </c>
      <c r="F178" s="63">
        <f>VLOOKUP(A178,'Daten alle Lose'!$A$10:$H$196,3,FALSE)</f>
        <v>1</v>
      </c>
      <c r="G178" s="289"/>
      <c r="H178" s="290"/>
      <c r="I178" s="277"/>
      <c r="J178" s="277"/>
      <c r="K178" s="282">
        <f t="shared" si="19"/>
        <v>0</v>
      </c>
      <c r="L178" s="283">
        <f t="shared" ref="L178:L180" si="21">K178*D178*F178</f>
        <v>0</v>
      </c>
    </row>
    <row r="179" spans="1:12" ht="27" customHeight="1" x14ac:dyDescent="0.2">
      <c r="A179" s="133" t="s">
        <v>154</v>
      </c>
      <c r="B179" s="62" t="s">
        <v>173</v>
      </c>
      <c r="C179" s="34" t="str">
        <f>VLOOKUP(A179,'Daten alle Lose'!$A$10:$H$196,5,FALSE)</f>
        <v>U</v>
      </c>
      <c r="D179" s="34">
        <f>VLOOKUP(A179,'Daten alle Lose'!$A$10:$I$196,HLOOKUP($F$6,'Daten alle Lose'!$A$10:$I$12,3,FALSE),FALSE)</f>
        <v>100</v>
      </c>
      <c r="E179" s="34" t="str">
        <f>VLOOKUP(A179,'Daten alle Lose'!$A$10:$H$196,4,FALSE)</f>
        <v>m²</v>
      </c>
      <c r="F179" s="63">
        <f>VLOOKUP(A179,'Daten alle Lose'!$A$10:$H$196,3,FALSE)</f>
        <v>1</v>
      </c>
      <c r="G179" s="289"/>
      <c r="H179" s="290"/>
      <c r="I179" s="277"/>
      <c r="J179" s="277"/>
      <c r="K179" s="282">
        <f t="shared" ref="K179:K181" si="22">ROUND(I179+J179,4)</f>
        <v>0</v>
      </c>
      <c r="L179" s="283">
        <f t="shared" si="21"/>
        <v>0</v>
      </c>
    </row>
    <row r="180" spans="1:12" ht="27" customHeight="1" x14ac:dyDescent="0.2">
      <c r="A180" s="133" t="s">
        <v>514</v>
      </c>
      <c r="B180" s="62" t="s">
        <v>249</v>
      </c>
      <c r="C180" s="34" t="str">
        <f>VLOOKUP(A180,'Daten alle Lose'!$A$10:$H$196,5,FALSE)</f>
        <v>NU</v>
      </c>
      <c r="D180" s="34">
        <f>VLOOKUP(A180,'Daten alle Lose'!$A$10:$I$196,HLOOKUP($F$6,'Daten alle Lose'!$A$10:$I$12,3,FALSE),FALSE)</f>
        <v>3</v>
      </c>
      <c r="E180" s="34" t="str">
        <f>VLOOKUP(A180,'Daten alle Lose'!$A$10:$H$196,4,FALSE)</f>
        <v>Stück</v>
      </c>
      <c r="F180" s="63">
        <f>VLOOKUP(A180,'Daten alle Lose'!$A$10:$H$196,3,FALSE)</f>
        <v>1</v>
      </c>
      <c r="G180" s="289"/>
      <c r="H180" s="290"/>
      <c r="I180" s="277"/>
      <c r="J180" s="277"/>
      <c r="K180" s="282">
        <f t="shared" si="22"/>
        <v>0</v>
      </c>
      <c r="L180" s="283">
        <f t="shared" si="21"/>
        <v>0</v>
      </c>
    </row>
    <row r="181" spans="1:12" ht="27" customHeight="1" x14ac:dyDescent="0.2">
      <c r="A181" s="133" t="s">
        <v>513</v>
      </c>
      <c r="B181" s="129" t="s">
        <v>473</v>
      </c>
      <c r="C181" s="34" t="str">
        <f>VLOOKUP(A181,'Daten alle Lose'!$A$10:$H$196,5,FALSE)</f>
        <v>U</v>
      </c>
      <c r="D181" s="34">
        <f>VLOOKUP(A181,'Daten alle Lose'!$A$10:$I$196,HLOOKUP($F$6,'Daten alle Lose'!$A$10:$I$12,3,FALSE),FALSE)</f>
        <v>50</v>
      </c>
      <c r="E181" s="34" t="str">
        <f>VLOOKUP(A181,'Daten alle Lose'!$A$10:$H$196,4,FALSE)</f>
        <v>Stück</v>
      </c>
      <c r="F181" s="63">
        <f>VLOOKUP(A181,'Daten alle Lose'!$A$10:$H$196,3,FALSE)</f>
        <v>1</v>
      </c>
      <c r="G181" s="289"/>
      <c r="H181" s="290"/>
      <c r="I181" s="277"/>
      <c r="J181" s="277"/>
      <c r="K181" s="282">
        <f t="shared" si="22"/>
        <v>0</v>
      </c>
      <c r="L181" s="283">
        <f t="shared" si="20"/>
        <v>0</v>
      </c>
    </row>
    <row r="182" spans="1:12" ht="27" customHeight="1" x14ac:dyDescent="0.2">
      <c r="A182" s="134"/>
      <c r="B182" s="65"/>
      <c r="C182" s="70"/>
      <c r="D182" s="70"/>
      <c r="E182" s="70"/>
      <c r="F182" s="70"/>
      <c r="G182" s="70"/>
      <c r="H182" s="70"/>
      <c r="I182" s="67"/>
      <c r="J182" s="67"/>
      <c r="K182" s="124" t="s">
        <v>504</v>
      </c>
      <c r="L182" s="69">
        <f>SUM(L115:L181)</f>
        <v>0</v>
      </c>
    </row>
    <row r="183" spans="1:12" ht="18" customHeight="1" x14ac:dyDescent="0.2">
      <c r="A183" s="135"/>
      <c r="B183" s="127"/>
      <c r="C183" s="127"/>
      <c r="D183" s="127"/>
      <c r="E183" s="127"/>
      <c r="F183" s="127"/>
      <c r="G183" s="127"/>
      <c r="H183" s="127"/>
      <c r="I183" s="127"/>
      <c r="J183" s="127"/>
      <c r="K183" s="127"/>
      <c r="L183" s="128"/>
    </row>
    <row r="184" spans="1:12" ht="27" customHeight="1" x14ac:dyDescent="0.2">
      <c r="A184" s="134" t="s">
        <v>174</v>
      </c>
      <c r="B184" s="65" t="s">
        <v>272</v>
      </c>
      <c r="C184" s="59"/>
      <c r="D184" s="59"/>
      <c r="E184" s="59"/>
      <c r="F184" s="59"/>
      <c r="G184" s="59"/>
      <c r="H184" s="59"/>
      <c r="I184" s="59"/>
      <c r="J184" s="59"/>
      <c r="K184" s="59"/>
      <c r="L184" s="60"/>
    </row>
    <row r="185" spans="1:12" ht="27" customHeight="1" x14ac:dyDescent="0.2">
      <c r="A185" s="133" t="s">
        <v>175</v>
      </c>
      <c r="B185" s="62" t="s">
        <v>56</v>
      </c>
      <c r="C185" s="34" t="str">
        <f>VLOOKUP(A185,'Daten alle Lose'!$A$10:$H$196,5,FALSE)</f>
        <v>U</v>
      </c>
      <c r="D185" s="34">
        <f>VLOOKUP(A185,'Daten alle Lose'!$A$10:$I$196,HLOOKUP($F$6,'Daten alle Lose'!$A$10:$I$12,3,FALSE),FALSE)</f>
        <v>1000</v>
      </c>
      <c r="E185" s="34" t="str">
        <f>VLOOKUP(A185,'Daten alle Lose'!$A$10:$H$196,4,FALSE)</f>
        <v>m²</v>
      </c>
      <c r="F185" s="63">
        <f>VLOOKUP(A185,'Daten alle Lose'!$A$10:$H$196,3,FALSE)</f>
        <v>6</v>
      </c>
      <c r="G185" s="275"/>
      <c r="H185" s="278"/>
      <c r="I185" s="281" t="e">
        <f>ROUND(VLOOKUP(H185,'Übersicht Stundensätze'!$A$7:$E$12,5,0)/G185,4)</f>
        <v>#N/A</v>
      </c>
      <c r="J185" s="277"/>
      <c r="K185" s="282" t="e">
        <f t="shared" ref="K185:K190" si="23">ROUND(I185+J185,4)</f>
        <v>#N/A</v>
      </c>
      <c r="L185" s="283" t="e">
        <f t="shared" ref="L185:L190" si="24">K185*D185*F185</f>
        <v>#N/A</v>
      </c>
    </row>
    <row r="186" spans="1:12" ht="27" customHeight="1" x14ac:dyDescent="0.2">
      <c r="A186" s="133" t="s">
        <v>176</v>
      </c>
      <c r="B186" s="62" t="s">
        <v>180</v>
      </c>
      <c r="C186" s="34" t="str">
        <f>VLOOKUP(A186,'Daten alle Lose'!$A$10:$H$196,5,FALSE)</f>
        <v>U</v>
      </c>
      <c r="D186" s="34">
        <f>VLOOKUP(A186,'Daten alle Lose'!$A$10:$I$196,HLOOKUP($F$6,'Daten alle Lose'!$A$10:$I$12,3,FALSE),FALSE)</f>
        <v>1000</v>
      </c>
      <c r="E186" s="34" t="str">
        <f>VLOOKUP(A186,'Daten alle Lose'!$A$10:$H$196,4,FALSE)</f>
        <v>m²</v>
      </c>
      <c r="F186" s="63">
        <f>VLOOKUP(A186,'Daten alle Lose'!$A$10:$H$196,3,FALSE)</f>
        <v>15</v>
      </c>
      <c r="G186" s="289"/>
      <c r="H186" s="290"/>
      <c r="I186" s="277"/>
      <c r="J186" s="277"/>
      <c r="K186" s="282">
        <f t="shared" si="23"/>
        <v>0</v>
      </c>
      <c r="L186" s="283">
        <f t="shared" si="24"/>
        <v>0</v>
      </c>
    </row>
    <row r="187" spans="1:12" ht="27" customHeight="1" x14ac:dyDescent="0.2">
      <c r="A187" s="133" t="s">
        <v>177</v>
      </c>
      <c r="B187" s="62" t="s">
        <v>181</v>
      </c>
      <c r="C187" s="34" t="str">
        <f>VLOOKUP(A187,'Daten alle Lose'!$A$10:$H$196,5,FALSE)</f>
        <v>U</v>
      </c>
      <c r="D187" s="34">
        <f>VLOOKUP(A187,'Daten alle Lose'!$A$10:$I$196,HLOOKUP($F$6,'Daten alle Lose'!$A$10:$I$12,3,FALSE),FALSE)</f>
        <v>40</v>
      </c>
      <c r="E187" s="34" t="str">
        <f>VLOOKUP(A187,'Daten alle Lose'!$A$10:$H$196,4,FALSE)</f>
        <v>Stück</v>
      </c>
      <c r="F187" s="63">
        <f>VLOOKUP(A187,'Daten alle Lose'!$A$10:$H$196,3,FALSE)</f>
        <v>15</v>
      </c>
      <c r="G187" s="289"/>
      <c r="H187" s="290"/>
      <c r="I187" s="277"/>
      <c r="J187" s="277"/>
      <c r="K187" s="282">
        <f t="shared" si="23"/>
        <v>0</v>
      </c>
      <c r="L187" s="283">
        <f t="shared" si="24"/>
        <v>0</v>
      </c>
    </row>
    <row r="188" spans="1:12" ht="27" customHeight="1" x14ac:dyDescent="0.2">
      <c r="A188" s="133" t="s">
        <v>178</v>
      </c>
      <c r="B188" s="62" t="s">
        <v>182</v>
      </c>
      <c r="C188" s="34" t="str">
        <f>VLOOKUP(A188,'Daten alle Lose'!$A$10:$H$196,5,FALSE)</f>
        <v>U</v>
      </c>
      <c r="D188" s="34">
        <f>VLOOKUP(A188,'Daten alle Lose'!$A$10:$I$196,HLOOKUP($F$6,'Daten alle Lose'!$A$10:$I$12,3,FALSE),FALSE)</f>
        <v>100</v>
      </c>
      <c r="E188" s="34" t="str">
        <f>VLOOKUP(A188,'Daten alle Lose'!$A$10:$H$196,4,FALSE)</f>
        <v>m²</v>
      </c>
      <c r="F188" s="63">
        <f>VLOOKUP(A188,'Daten alle Lose'!$A$10:$H$196,3,FALSE)</f>
        <v>1</v>
      </c>
      <c r="G188" s="289"/>
      <c r="H188" s="290"/>
      <c r="I188" s="277"/>
      <c r="J188" s="277"/>
      <c r="K188" s="282">
        <f t="shared" si="23"/>
        <v>0</v>
      </c>
      <c r="L188" s="283">
        <f t="shared" si="24"/>
        <v>0</v>
      </c>
    </row>
    <row r="189" spans="1:12" ht="27" customHeight="1" x14ac:dyDescent="0.2">
      <c r="A189" s="133" t="s">
        <v>179</v>
      </c>
      <c r="B189" s="62" t="s">
        <v>183</v>
      </c>
      <c r="C189" s="34" t="str">
        <f>VLOOKUP(A189,'Daten alle Lose'!$A$10:$H$196,5,FALSE)</f>
        <v>U</v>
      </c>
      <c r="D189" s="34">
        <f>VLOOKUP(A189,'Daten alle Lose'!$A$10:$I$196,HLOOKUP($F$6,'Daten alle Lose'!$A$10:$I$12,3,FALSE),FALSE)</f>
        <v>3</v>
      </c>
      <c r="E189" s="34" t="str">
        <f>VLOOKUP(A189,'Daten alle Lose'!$A$10:$H$196,4,FALSE)</f>
        <v>Stück</v>
      </c>
      <c r="F189" s="63">
        <f>VLOOKUP(A189,'Daten alle Lose'!$A$10:$H$196,3,FALSE)</f>
        <v>1</v>
      </c>
      <c r="G189" s="289"/>
      <c r="H189" s="290"/>
      <c r="I189" s="277"/>
      <c r="J189" s="277"/>
      <c r="K189" s="282">
        <f t="shared" si="23"/>
        <v>0</v>
      </c>
      <c r="L189" s="283">
        <f t="shared" si="24"/>
        <v>0</v>
      </c>
    </row>
    <row r="190" spans="1:12" ht="27" customHeight="1" x14ac:dyDescent="0.2">
      <c r="A190" s="133" t="s">
        <v>515</v>
      </c>
      <c r="B190" s="62" t="s">
        <v>497</v>
      </c>
      <c r="C190" s="34" t="str">
        <f>VLOOKUP(A190,'Daten alle Lose'!$A$10:$H$196,5,FALSE)</f>
        <v>U</v>
      </c>
      <c r="D190" s="34">
        <f>VLOOKUP(A190,'Daten alle Lose'!$A$10:$I$196,HLOOKUP($F$6,'Daten alle Lose'!$A$10:$I$12,3,FALSE),FALSE)</f>
        <v>4000</v>
      </c>
      <c r="E190" s="34" t="str">
        <f>VLOOKUP(A190,'Daten alle Lose'!$A$10:$H$196,4,FALSE)</f>
        <v>m²</v>
      </c>
      <c r="F190" s="63">
        <f>VLOOKUP(A190,'Daten alle Lose'!$A$10:$H$196,3,FALSE)</f>
        <v>10</v>
      </c>
      <c r="G190" s="289"/>
      <c r="H190" s="290"/>
      <c r="I190" s="277"/>
      <c r="J190" s="277"/>
      <c r="K190" s="282">
        <f t="shared" si="23"/>
        <v>0</v>
      </c>
      <c r="L190" s="283">
        <f t="shared" si="24"/>
        <v>0</v>
      </c>
    </row>
    <row r="191" spans="1:12" ht="27" customHeight="1" x14ac:dyDescent="0.2">
      <c r="A191" s="134"/>
      <c r="B191" s="65"/>
      <c r="C191" s="70"/>
      <c r="D191" s="70"/>
      <c r="E191" s="70"/>
      <c r="F191" s="70"/>
      <c r="G191" s="70"/>
      <c r="H191" s="70"/>
      <c r="I191" s="67"/>
      <c r="J191" s="67"/>
      <c r="K191" s="124" t="s">
        <v>504</v>
      </c>
      <c r="L191" s="69" t="e">
        <f>SUM(L185:L190)</f>
        <v>#N/A</v>
      </c>
    </row>
    <row r="192" spans="1:12" ht="18" customHeight="1" x14ac:dyDescent="0.2">
      <c r="A192" s="135"/>
      <c r="B192" s="127"/>
      <c r="C192" s="127"/>
      <c r="D192" s="127"/>
      <c r="E192" s="127"/>
      <c r="F192" s="127"/>
      <c r="G192" s="127"/>
      <c r="H192" s="127"/>
      <c r="I192" s="127"/>
      <c r="J192" s="127"/>
      <c r="K192" s="127"/>
      <c r="L192" s="128"/>
    </row>
    <row r="193" spans="1:12" ht="27" customHeight="1" x14ac:dyDescent="0.2">
      <c r="A193" s="134" t="s">
        <v>184</v>
      </c>
      <c r="B193" s="65" t="s">
        <v>185</v>
      </c>
      <c r="C193" s="59"/>
      <c r="D193" s="59"/>
      <c r="E193" s="59"/>
      <c r="F193" s="59"/>
      <c r="G193" s="59"/>
      <c r="H193" s="59"/>
      <c r="I193" s="59"/>
      <c r="J193" s="59"/>
      <c r="K193" s="59"/>
      <c r="L193" s="60"/>
    </row>
    <row r="194" spans="1:12" ht="27" customHeight="1" x14ac:dyDescent="0.2">
      <c r="A194" s="133" t="s">
        <v>186</v>
      </c>
      <c r="B194" s="62" t="s">
        <v>204</v>
      </c>
      <c r="C194" s="34" t="str">
        <f>VLOOKUP(A194,'Daten alle Lose'!$A$10:$H$196,5,FALSE)</f>
        <v>NU</v>
      </c>
      <c r="D194" s="34">
        <f>VLOOKUP(A194,'Daten alle Lose'!$A$10:$I$196,HLOOKUP($F$6,'Daten alle Lose'!$A$10:$I$12,3,FALSE),FALSE)</f>
        <v>30</v>
      </c>
      <c r="E194" s="34" t="str">
        <f>VLOOKUP(A194,'Daten alle Lose'!$A$10:$H$196,4,FALSE)</f>
        <v>lfm</v>
      </c>
      <c r="F194" s="63">
        <f>VLOOKUP(A194,'Daten alle Lose'!$A$10:$H$196,3,FALSE)</f>
        <v>1</v>
      </c>
      <c r="G194" s="289"/>
      <c r="H194" s="290"/>
      <c r="I194" s="277"/>
      <c r="J194" s="277"/>
      <c r="K194" s="282">
        <f t="shared" ref="K194:K213" si="25">ROUND(I194+J194,4)</f>
        <v>0</v>
      </c>
      <c r="L194" s="283">
        <f t="shared" ref="L194:L213" si="26">K194*D194*F194</f>
        <v>0</v>
      </c>
    </row>
    <row r="195" spans="1:12" ht="27" customHeight="1" x14ac:dyDescent="0.2">
      <c r="A195" s="133" t="s">
        <v>187</v>
      </c>
      <c r="B195" s="62" t="s">
        <v>205</v>
      </c>
      <c r="C195" s="34" t="str">
        <f>VLOOKUP(A195,'Daten alle Lose'!$A$10:$H$196,5,FALSE)</f>
        <v>NU</v>
      </c>
      <c r="D195" s="34">
        <f>VLOOKUP(A195,'Daten alle Lose'!$A$10:$I$196,HLOOKUP($F$6,'Daten alle Lose'!$A$10:$I$12,3,FALSE),FALSE)</f>
        <v>100</v>
      </c>
      <c r="E195" s="34" t="str">
        <f>VLOOKUP(A195,'Daten alle Lose'!$A$10:$H$196,4,FALSE)</f>
        <v>m²</v>
      </c>
      <c r="F195" s="63">
        <f>VLOOKUP(A195,'Daten alle Lose'!$A$10:$H$196,3,FALSE)</f>
        <v>1</v>
      </c>
      <c r="G195" s="289"/>
      <c r="H195" s="290"/>
      <c r="I195" s="277"/>
      <c r="J195" s="277"/>
      <c r="K195" s="282">
        <f t="shared" si="25"/>
        <v>0</v>
      </c>
      <c r="L195" s="283">
        <f t="shared" si="26"/>
        <v>0</v>
      </c>
    </row>
    <row r="196" spans="1:12" ht="27" customHeight="1" x14ac:dyDescent="0.2">
      <c r="A196" s="133" t="s">
        <v>188</v>
      </c>
      <c r="B196" s="62" t="s">
        <v>475</v>
      </c>
      <c r="C196" s="34" t="str">
        <f>VLOOKUP(A196,'Daten alle Lose'!$A$10:$H$196,5,FALSE)</f>
        <v>NU</v>
      </c>
      <c r="D196" s="34">
        <f>VLOOKUP(A196,'Daten alle Lose'!$A$10:$I$196,HLOOKUP($F$6,'Daten alle Lose'!$A$10:$I$12,3,FALSE),FALSE)</f>
        <v>50</v>
      </c>
      <c r="E196" s="34" t="str">
        <f>VLOOKUP(A196,'Daten alle Lose'!$A$10:$H$196,4,FALSE)</f>
        <v>lfm</v>
      </c>
      <c r="F196" s="63">
        <f>VLOOKUP(A196,'Daten alle Lose'!$A$10:$H$196,3,FALSE)</f>
        <v>1</v>
      </c>
      <c r="G196" s="289"/>
      <c r="H196" s="290"/>
      <c r="I196" s="277"/>
      <c r="J196" s="277"/>
      <c r="K196" s="282">
        <f t="shared" si="25"/>
        <v>0</v>
      </c>
      <c r="L196" s="283">
        <f t="shared" si="26"/>
        <v>0</v>
      </c>
    </row>
    <row r="197" spans="1:12" ht="27" customHeight="1" x14ac:dyDescent="0.2">
      <c r="A197" s="133" t="s">
        <v>189</v>
      </c>
      <c r="B197" s="62" t="s">
        <v>206</v>
      </c>
      <c r="C197" s="34" t="str">
        <f>VLOOKUP(A197,'Daten alle Lose'!$A$10:$H$196,5,FALSE)</f>
        <v>NU</v>
      </c>
      <c r="D197" s="34">
        <f>VLOOKUP(A197,'Daten alle Lose'!$A$10:$I$196,HLOOKUP($F$6,'Daten alle Lose'!$A$10:$I$12,3,FALSE),FALSE)</f>
        <v>20</v>
      </c>
      <c r="E197" s="34" t="str">
        <f>VLOOKUP(A197,'Daten alle Lose'!$A$10:$H$196,4,FALSE)</f>
        <v>m³</v>
      </c>
      <c r="F197" s="63">
        <f>VLOOKUP(A197,'Daten alle Lose'!$A$10:$H$196,3,FALSE)</f>
        <v>1</v>
      </c>
      <c r="G197" s="289"/>
      <c r="H197" s="290"/>
      <c r="I197" s="277"/>
      <c r="J197" s="277"/>
      <c r="K197" s="282">
        <f t="shared" si="25"/>
        <v>0</v>
      </c>
      <c r="L197" s="283">
        <f t="shared" si="26"/>
        <v>0</v>
      </c>
    </row>
    <row r="198" spans="1:12" ht="27" customHeight="1" x14ac:dyDescent="0.2">
      <c r="A198" s="133" t="s">
        <v>190</v>
      </c>
      <c r="B198" s="62" t="s">
        <v>207</v>
      </c>
      <c r="C198" s="34" t="str">
        <f>VLOOKUP(A198,'Daten alle Lose'!$A$10:$H$196,5,FALSE)</f>
        <v>NU</v>
      </c>
      <c r="D198" s="34">
        <f>VLOOKUP(A198,'Daten alle Lose'!$A$10:$I$196,HLOOKUP($F$6,'Daten alle Lose'!$A$10:$I$12,3,FALSE),FALSE)</f>
        <v>100</v>
      </c>
      <c r="E198" s="34" t="str">
        <f>VLOOKUP(A198,'Daten alle Lose'!$A$10:$H$196,4,FALSE)</f>
        <v>m²</v>
      </c>
      <c r="F198" s="63">
        <f>VLOOKUP(A198,'Daten alle Lose'!$A$10:$H$196,3,FALSE)</f>
        <v>1</v>
      </c>
      <c r="G198" s="289"/>
      <c r="H198" s="290"/>
      <c r="I198" s="277"/>
      <c r="J198" s="277"/>
      <c r="K198" s="282">
        <f t="shared" si="25"/>
        <v>0</v>
      </c>
      <c r="L198" s="283">
        <f t="shared" si="26"/>
        <v>0</v>
      </c>
    </row>
    <row r="199" spans="1:12" ht="27" customHeight="1" x14ac:dyDescent="0.2">
      <c r="A199" s="133" t="s">
        <v>191</v>
      </c>
      <c r="B199" s="62" t="s">
        <v>208</v>
      </c>
      <c r="C199" s="34" t="str">
        <f>VLOOKUP(A199,'Daten alle Lose'!$A$10:$H$196,5,FALSE)</f>
        <v>NU</v>
      </c>
      <c r="D199" s="34">
        <f>VLOOKUP(A199,'Daten alle Lose'!$A$10:$I$196,HLOOKUP($F$6,'Daten alle Lose'!$A$10:$I$12,3,FALSE),FALSE)</f>
        <v>100</v>
      </c>
      <c r="E199" s="34" t="str">
        <f>VLOOKUP(A199,'Daten alle Lose'!$A$10:$H$196,4,FALSE)</f>
        <v>m²</v>
      </c>
      <c r="F199" s="63">
        <f>VLOOKUP(A199,'Daten alle Lose'!$A$10:$H$196,3,FALSE)</f>
        <v>1</v>
      </c>
      <c r="G199" s="289"/>
      <c r="H199" s="290"/>
      <c r="I199" s="277"/>
      <c r="J199" s="277"/>
      <c r="K199" s="282">
        <f t="shared" si="25"/>
        <v>0</v>
      </c>
      <c r="L199" s="283">
        <f t="shared" si="26"/>
        <v>0</v>
      </c>
    </row>
    <row r="200" spans="1:12" ht="27" customHeight="1" x14ac:dyDescent="0.2">
      <c r="A200" s="133" t="s">
        <v>192</v>
      </c>
      <c r="B200" s="62" t="str">
        <f>'Daten alle Lose'!B171</f>
        <v>Schottertragschicht 28 cm</v>
      </c>
      <c r="C200" s="34" t="str">
        <f>VLOOKUP(A200,'Daten alle Lose'!$A$10:$H$196,5,FALSE)</f>
        <v>NU</v>
      </c>
      <c r="D200" s="34">
        <f>VLOOKUP(A200,'Daten alle Lose'!$A$10:$I$196,HLOOKUP($F$6,'Daten alle Lose'!$A$10:$I$12,3,FALSE),FALSE)</f>
        <v>75</v>
      </c>
      <c r="E200" s="34" t="str">
        <f>VLOOKUP(A200,'Daten alle Lose'!$A$10:$H$196,4,FALSE)</f>
        <v>m²</v>
      </c>
      <c r="F200" s="63">
        <f>VLOOKUP(A200,'Daten alle Lose'!$A$10:$H$196,3,FALSE)</f>
        <v>1</v>
      </c>
      <c r="G200" s="289"/>
      <c r="H200" s="290"/>
      <c r="I200" s="277"/>
      <c r="J200" s="277"/>
      <c r="K200" s="282">
        <f t="shared" si="25"/>
        <v>0</v>
      </c>
      <c r="L200" s="283">
        <f t="shared" si="26"/>
        <v>0</v>
      </c>
    </row>
    <row r="201" spans="1:12" ht="27" customHeight="1" x14ac:dyDescent="0.2">
      <c r="A201" s="133" t="s">
        <v>193</v>
      </c>
      <c r="B201" s="62" t="str">
        <f>'Daten alle Lose'!B172</f>
        <v>Schottertragschicht 18 cm</v>
      </c>
      <c r="C201" s="34" t="str">
        <f>VLOOKUP(A201,'Daten alle Lose'!$A$10:$H$196,5,FALSE)</f>
        <v>NU</v>
      </c>
      <c r="D201" s="34">
        <f>VLOOKUP(A201,'Daten alle Lose'!$A$10:$I$196,HLOOKUP($F$6,'Daten alle Lose'!$A$10:$I$12,3,FALSE),FALSE)</f>
        <v>25</v>
      </c>
      <c r="E201" s="34" t="str">
        <f>VLOOKUP(A201,'Daten alle Lose'!$A$10:$H$196,4,FALSE)</f>
        <v>m²</v>
      </c>
      <c r="F201" s="63">
        <f>VLOOKUP(A201,'Daten alle Lose'!$A$10:$H$196,3,FALSE)</f>
        <v>1</v>
      </c>
      <c r="G201" s="289"/>
      <c r="H201" s="290"/>
      <c r="I201" s="277"/>
      <c r="J201" s="277"/>
      <c r="K201" s="282">
        <f t="shared" si="25"/>
        <v>0</v>
      </c>
      <c r="L201" s="283">
        <f t="shared" si="26"/>
        <v>0</v>
      </c>
    </row>
    <row r="202" spans="1:12" ht="27" customHeight="1" x14ac:dyDescent="0.2">
      <c r="A202" s="133" t="s">
        <v>194</v>
      </c>
      <c r="B202" s="62" t="s">
        <v>476</v>
      </c>
      <c r="C202" s="34" t="str">
        <f>VLOOKUP(A202,'Daten alle Lose'!$A$10:$H$196,5,FALSE)</f>
        <v>NU</v>
      </c>
      <c r="D202" s="34">
        <f>VLOOKUP(A202,'Daten alle Lose'!$A$10:$I$196,HLOOKUP($F$6,'Daten alle Lose'!$A$10:$I$12,3,FALSE),FALSE)</f>
        <v>50</v>
      </c>
      <c r="E202" s="34" t="str">
        <f>VLOOKUP(A202,'Daten alle Lose'!$A$10:$H$196,4,FALSE)</f>
        <v>lfm</v>
      </c>
      <c r="F202" s="63">
        <f>VLOOKUP(A202,'Daten alle Lose'!$A$10:$H$196,3,FALSE)</f>
        <v>1</v>
      </c>
      <c r="G202" s="289"/>
      <c r="H202" s="290"/>
      <c r="I202" s="277"/>
      <c r="J202" s="277"/>
      <c r="K202" s="282">
        <f t="shared" si="25"/>
        <v>0</v>
      </c>
      <c r="L202" s="283">
        <f t="shared" si="26"/>
        <v>0</v>
      </c>
    </row>
    <row r="203" spans="1:12" ht="27" customHeight="1" x14ac:dyDescent="0.2">
      <c r="A203" s="133" t="s">
        <v>195</v>
      </c>
      <c r="B203" s="62" t="s">
        <v>496</v>
      </c>
      <c r="C203" s="34" t="str">
        <f>VLOOKUP(A203,'Daten alle Lose'!$A$10:$H$196,5,FALSE)</f>
        <v>NU</v>
      </c>
      <c r="D203" s="34">
        <f>VLOOKUP(A203,'Daten alle Lose'!$A$10:$I$196,HLOOKUP($F$6,'Daten alle Lose'!$A$10:$I$12,3,FALSE),FALSE)</f>
        <v>20</v>
      </c>
      <c r="E203" s="34" t="str">
        <f>VLOOKUP(A203,'Daten alle Lose'!$A$10:$H$196,4,FALSE)</f>
        <v>lfm</v>
      </c>
      <c r="F203" s="63">
        <f>VLOOKUP(A203,'Daten alle Lose'!$A$10:$H$196,3,FALSE)</f>
        <v>1</v>
      </c>
      <c r="G203" s="289"/>
      <c r="H203" s="290"/>
      <c r="I203" s="277"/>
      <c r="J203" s="277"/>
      <c r="K203" s="282">
        <f t="shared" si="25"/>
        <v>0</v>
      </c>
      <c r="L203" s="283">
        <f t="shared" si="26"/>
        <v>0</v>
      </c>
    </row>
    <row r="204" spans="1:12" ht="27" customHeight="1" x14ac:dyDescent="0.2">
      <c r="A204" s="133" t="s">
        <v>196</v>
      </c>
      <c r="B204" s="62" t="s">
        <v>477</v>
      </c>
      <c r="C204" s="34" t="str">
        <f>VLOOKUP(A204,'Daten alle Lose'!$A$10:$H$196,5,FALSE)</f>
        <v>NU</v>
      </c>
      <c r="D204" s="34">
        <f>VLOOKUP(A204,'Daten alle Lose'!$A$10:$I$196,HLOOKUP($F$6,'Daten alle Lose'!$A$10:$I$12,3,FALSE),FALSE)</f>
        <v>50</v>
      </c>
      <c r="E204" s="34" t="str">
        <f>VLOOKUP(A204,'Daten alle Lose'!$A$10:$H$196,4,FALSE)</f>
        <v>m²</v>
      </c>
      <c r="F204" s="63">
        <f>VLOOKUP(A204,'Daten alle Lose'!$A$10:$H$196,3,FALSE)</f>
        <v>1</v>
      </c>
      <c r="G204" s="289"/>
      <c r="H204" s="290"/>
      <c r="I204" s="277"/>
      <c r="J204" s="277"/>
      <c r="K204" s="282">
        <f t="shared" si="25"/>
        <v>0</v>
      </c>
      <c r="L204" s="283">
        <f t="shared" si="26"/>
        <v>0</v>
      </c>
    </row>
    <row r="205" spans="1:12" ht="27" customHeight="1" x14ac:dyDescent="0.2">
      <c r="A205" s="133" t="s">
        <v>197</v>
      </c>
      <c r="B205" s="62" t="s">
        <v>478</v>
      </c>
      <c r="C205" s="34" t="str">
        <f>VLOOKUP(A205,'Daten alle Lose'!$A$10:$H$196,5,FALSE)</f>
        <v>NU</v>
      </c>
      <c r="D205" s="34">
        <f>VLOOKUP(A205,'Daten alle Lose'!$A$10:$I$196,HLOOKUP($F$6,'Daten alle Lose'!$A$10:$I$12,3,FALSE),FALSE)</f>
        <v>20</v>
      </c>
      <c r="E205" s="34" t="str">
        <f>VLOOKUP(A205,'Daten alle Lose'!$A$10:$H$196,4,FALSE)</f>
        <v>lfm</v>
      </c>
      <c r="F205" s="63">
        <f>VLOOKUP(A205,'Daten alle Lose'!$A$10:$H$196,3,FALSE)</f>
        <v>1</v>
      </c>
      <c r="G205" s="289"/>
      <c r="H205" s="290"/>
      <c r="I205" s="277"/>
      <c r="J205" s="277"/>
      <c r="K205" s="282">
        <f t="shared" si="25"/>
        <v>0</v>
      </c>
      <c r="L205" s="283">
        <f t="shared" si="26"/>
        <v>0</v>
      </c>
    </row>
    <row r="206" spans="1:12" ht="27" customHeight="1" x14ac:dyDescent="0.2">
      <c r="A206" s="133" t="s">
        <v>198</v>
      </c>
      <c r="B206" s="62" t="s">
        <v>209</v>
      </c>
      <c r="C206" s="34" t="str">
        <f>VLOOKUP(A206,'Daten alle Lose'!$A$10:$H$196,5,FALSE)</f>
        <v>NU</v>
      </c>
      <c r="D206" s="34">
        <f>VLOOKUP(A206,'Daten alle Lose'!$A$10:$I$196,HLOOKUP($F$6,'Daten alle Lose'!$A$10:$I$12,3,FALSE),FALSE)</f>
        <v>50</v>
      </c>
      <c r="E206" s="34" t="str">
        <f>VLOOKUP(A206,'Daten alle Lose'!$A$10:$H$196,4,FALSE)</f>
        <v>m²</v>
      </c>
      <c r="F206" s="63">
        <f>VLOOKUP(A206,'Daten alle Lose'!$A$10:$H$196,3,FALSE)</f>
        <v>1</v>
      </c>
      <c r="G206" s="289"/>
      <c r="H206" s="290"/>
      <c r="I206" s="277"/>
      <c r="J206" s="277"/>
      <c r="K206" s="282">
        <f t="shared" si="25"/>
        <v>0</v>
      </c>
      <c r="L206" s="283">
        <f t="shared" si="26"/>
        <v>0</v>
      </c>
    </row>
    <row r="207" spans="1:12" ht="27" customHeight="1" x14ac:dyDescent="0.2">
      <c r="A207" s="133" t="s">
        <v>199</v>
      </c>
      <c r="B207" s="62" t="s">
        <v>479</v>
      </c>
      <c r="C207" s="34" t="str">
        <f>VLOOKUP(A207,'Daten alle Lose'!$A$10:$H$196,5,FALSE)</f>
        <v>NU</v>
      </c>
      <c r="D207" s="34">
        <f>VLOOKUP(A207,'Daten alle Lose'!$A$10:$I$196,HLOOKUP($F$6,'Daten alle Lose'!$A$10:$I$12,3,FALSE),FALSE)</f>
        <v>20</v>
      </c>
      <c r="E207" s="34" t="str">
        <f>VLOOKUP(A207,'Daten alle Lose'!$A$10:$H$196,4,FALSE)</f>
        <v>lfm</v>
      </c>
      <c r="F207" s="63">
        <f>VLOOKUP(A207,'Daten alle Lose'!$A$10:$H$196,3,FALSE)</f>
        <v>1</v>
      </c>
      <c r="G207" s="289"/>
      <c r="H207" s="290"/>
      <c r="I207" s="277"/>
      <c r="J207" s="277"/>
      <c r="K207" s="282">
        <f t="shared" si="25"/>
        <v>0</v>
      </c>
      <c r="L207" s="283">
        <f t="shared" si="26"/>
        <v>0</v>
      </c>
    </row>
    <row r="208" spans="1:12" ht="27" customHeight="1" x14ac:dyDescent="0.2">
      <c r="A208" s="133" t="s">
        <v>200</v>
      </c>
      <c r="B208" s="62" t="s">
        <v>210</v>
      </c>
      <c r="C208" s="34" t="str">
        <f>VLOOKUP(A208,'Daten alle Lose'!$A$10:$H$196,5,FALSE)</f>
        <v>NU</v>
      </c>
      <c r="D208" s="34">
        <f>VLOOKUP(A208,'Daten alle Lose'!$A$10:$I$196,HLOOKUP($F$6,'Daten alle Lose'!$A$10:$I$12,3,FALSE),FALSE)</f>
        <v>20</v>
      </c>
      <c r="E208" s="34" t="str">
        <f>VLOOKUP(A208,'Daten alle Lose'!$A$10:$H$196,4,FALSE)</f>
        <v>m²</v>
      </c>
      <c r="F208" s="63">
        <f>VLOOKUP(A208,'Daten alle Lose'!$A$10:$H$196,3,FALSE)</f>
        <v>1</v>
      </c>
      <c r="G208" s="289"/>
      <c r="H208" s="290"/>
      <c r="I208" s="277"/>
      <c r="J208" s="277"/>
      <c r="K208" s="282">
        <f t="shared" si="25"/>
        <v>0</v>
      </c>
      <c r="L208" s="283">
        <f t="shared" si="26"/>
        <v>0</v>
      </c>
    </row>
    <row r="209" spans="1:12" ht="27" customHeight="1" x14ac:dyDescent="0.2">
      <c r="A209" s="133" t="s">
        <v>201</v>
      </c>
      <c r="B209" s="62" t="s">
        <v>211</v>
      </c>
      <c r="C209" s="34" t="str">
        <f>VLOOKUP(A209,'Daten alle Lose'!$A$10:$H$196,5,FALSE)</f>
        <v>NU</v>
      </c>
      <c r="D209" s="34">
        <f>VLOOKUP(A209,'Daten alle Lose'!$A$10:$I$196,HLOOKUP($F$6,'Daten alle Lose'!$A$10:$I$12,3,FALSE),FALSE)</f>
        <v>20</v>
      </c>
      <c r="E209" s="34" t="str">
        <f>VLOOKUP(A209,'Daten alle Lose'!$A$10:$H$196,4,FALSE)</f>
        <v>m²</v>
      </c>
      <c r="F209" s="63">
        <f>VLOOKUP(A209,'Daten alle Lose'!$A$10:$H$196,3,FALSE)</f>
        <v>1</v>
      </c>
      <c r="G209" s="289"/>
      <c r="H209" s="290"/>
      <c r="I209" s="277"/>
      <c r="J209" s="277"/>
      <c r="K209" s="282">
        <f t="shared" si="25"/>
        <v>0</v>
      </c>
      <c r="L209" s="283">
        <f t="shared" si="26"/>
        <v>0</v>
      </c>
    </row>
    <row r="210" spans="1:12" ht="27" customHeight="1" x14ac:dyDescent="0.2">
      <c r="A210" s="133" t="s">
        <v>202</v>
      </c>
      <c r="B210" s="62" t="s">
        <v>250</v>
      </c>
      <c r="C210" s="34" t="str">
        <f>VLOOKUP(A210,'Daten alle Lose'!$A$10:$H$196,5,FALSE)</f>
        <v>NU</v>
      </c>
      <c r="D210" s="34">
        <f>VLOOKUP(A210,'Daten alle Lose'!$A$10:$I$196,HLOOKUP($F$6,'Daten alle Lose'!$A$10:$I$12,3,FALSE),FALSE)</f>
        <v>10</v>
      </c>
      <c r="E210" s="34" t="str">
        <f>VLOOKUP(A210,'Daten alle Lose'!$A$10:$H$196,4,FALSE)</f>
        <v>m²</v>
      </c>
      <c r="F210" s="63">
        <f>VLOOKUP(A210,'Daten alle Lose'!$A$10:$H$196,3,FALSE)</f>
        <v>1</v>
      </c>
      <c r="G210" s="289"/>
      <c r="H210" s="290"/>
      <c r="I210" s="277"/>
      <c r="J210" s="277"/>
      <c r="K210" s="282">
        <f t="shared" si="25"/>
        <v>0</v>
      </c>
      <c r="L210" s="283">
        <f t="shared" si="26"/>
        <v>0</v>
      </c>
    </row>
    <row r="211" spans="1:12" ht="27" customHeight="1" x14ac:dyDescent="0.2">
      <c r="A211" s="133" t="s">
        <v>203</v>
      </c>
      <c r="B211" s="62" t="s">
        <v>251</v>
      </c>
      <c r="C211" s="34" t="str">
        <f>VLOOKUP(A211,'Daten alle Lose'!$A$10:$H$196,5,FALSE)</f>
        <v>NU</v>
      </c>
      <c r="D211" s="34">
        <f>VLOOKUP(A211,'Daten alle Lose'!$A$10:$I$196,HLOOKUP($F$6,'Daten alle Lose'!$A$10:$I$12,3,FALSE),FALSE)</f>
        <v>10</v>
      </c>
      <c r="E211" s="34" t="str">
        <f>VLOOKUP(A211,'Daten alle Lose'!$A$10:$H$196,4,FALSE)</f>
        <v>m²</v>
      </c>
      <c r="F211" s="63">
        <f>VLOOKUP(A211,'Daten alle Lose'!$A$10:$H$196,3,FALSE)</f>
        <v>1</v>
      </c>
      <c r="G211" s="289"/>
      <c r="H211" s="290"/>
      <c r="I211" s="277"/>
      <c r="J211" s="277"/>
      <c r="K211" s="282">
        <f t="shared" si="25"/>
        <v>0</v>
      </c>
      <c r="L211" s="283">
        <f t="shared" si="26"/>
        <v>0</v>
      </c>
    </row>
    <row r="212" spans="1:12" ht="27" customHeight="1" x14ac:dyDescent="0.2">
      <c r="A212" s="133" t="s">
        <v>252</v>
      </c>
      <c r="B212" s="62" t="s">
        <v>212</v>
      </c>
      <c r="C212" s="34" t="str">
        <f>VLOOKUP(A212,'Daten alle Lose'!$A$10:$H$196,5,FALSE)</f>
        <v>NU</v>
      </c>
      <c r="D212" s="34">
        <f>VLOOKUP(A212,'Daten alle Lose'!$A$10:$I$196,HLOOKUP($F$6,'Daten alle Lose'!$A$10:$I$12,3,FALSE),FALSE)</f>
        <v>1</v>
      </c>
      <c r="E212" s="34" t="str">
        <f>VLOOKUP(A212,'Daten alle Lose'!$A$10:$H$196,4,FALSE)</f>
        <v>Stück</v>
      </c>
      <c r="F212" s="63">
        <f>VLOOKUP(A212,'Daten alle Lose'!$A$10:$H$196,3,FALSE)</f>
        <v>1</v>
      </c>
      <c r="G212" s="289"/>
      <c r="H212" s="290"/>
      <c r="I212" s="277"/>
      <c r="J212" s="277"/>
      <c r="K212" s="282">
        <f t="shared" si="25"/>
        <v>0</v>
      </c>
      <c r="L212" s="283">
        <f t="shared" si="26"/>
        <v>0</v>
      </c>
    </row>
    <row r="213" spans="1:12" ht="27" customHeight="1" x14ac:dyDescent="0.2">
      <c r="A213" s="133" t="s">
        <v>253</v>
      </c>
      <c r="B213" s="62" t="s">
        <v>213</v>
      </c>
      <c r="C213" s="34" t="str">
        <f>VLOOKUP(A213,'Daten alle Lose'!$A$10:$H$196,5,FALSE)</f>
        <v>NU</v>
      </c>
      <c r="D213" s="34">
        <f>VLOOKUP(A213,'Daten alle Lose'!$A$10:$I$196,HLOOKUP($F$6,'Daten alle Lose'!$A$10:$I$12,3,FALSE),FALSE)</f>
        <v>5</v>
      </c>
      <c r="E213" s="34" t="str">
        <f>VLOOKUP(A213,'Daten alle Lose'!$A$10:$H$196,4,FALSE)</f>
        <v>lfm</v>
      </c>
      <c r="F213" s="63">
        <f>VLOOKUP(A213,'Daten alle Lose'!$A$10:$H$196,3,FALSE)</f>
        <v>1</v>
      </c>
      <c r="G213" s="289"/>
      <c r="H213" s="290"/>
      <c r="I213" s="277"/>
      <c r="J213" s="277"/>
      <c r="K213" s="282">
        <f t="shared" si="25"/>
        <v>0</v>
      </c>
      <c r="L213" s="283">
        <f t="shared" si="26"/>
        <v>0</v>
      </c>
    </row>
    <row r="214" spans="1:12" ht="27" customHeight="1" x14ac:dyDescent="0.2">
      <c r="A214" s="134"/>
      <c r="B214" s="65"/>
      <c r="C214" s="70"/>
      <c r="D214" s="70"/>
      <c r="E214" s="70"/>
      <c r="F214" s="70"/>
      <c r="G214" s="70"/>
      <c r="H214" s="70"/>
      <c r="I214" s="67"/>
      <c r="J214" s="67"/>
      <c r="K214" s="124" t="s">
        <v>504</v>
      </c>
      <c r="L214" s="69">
        <f>SUM(L194:L213)</f>
        <v>0</v>
      </c>
    </row>
    <row r="215" spans="1:12" ht="18" customHeight="1" thickBot="1" x14ac:dyDescent="0.25">
      <c r="A215" s="135"/>
      <c r="B215" s="127"/>
      <c r="C215" s="127"/>
      <c r="D215" s="127"/>
      <c r="E215" s="127"/>
      <c r="F215" s="127"/>
      <c r="G215" s="127"/>
      <c r="H215" s="127"/>
      <c r="I215" s="127"/>
      <c r="J215" s="127"/>
      <c r="K215" s="127"/>
      <c r="L215" s="128"/>
    </row>
    <row r="216" spans="1:12" ht="44.65" customHeight="1" thickTop="1" thickBot="1" x14ac:dyDescent="0.3">
      <c r="A216" s="134" t="s">
        <v>214</v>
      </c>
      <c r="B216" s="58" t="s">
        <v>215</v>
      </c>
      <c r="C216" s="59"/>
      <c r="D216" s="59"/>
      <c r="E216" s="59"/>
      <c r="F216" s="59"/>
      <c r="G216" s="59"/>
      <c r="H216" s="122" t="s">
        <v>420</v>
      </c>
      <c r="I216" s="30" t="s">
        <v>536</v>
      </c>
      <c r="J216" s="30" t="s">
        <v>537</v>
      </c>
      <c r="K216" s="59"/>
      <c r="L216" s="60"/>
    </row>
    <row r="217" spans="1:12" ht="27" customHeight="1" thickTop="1" x14ac:dyDescent="0.2">
      <c r="A217" s="133" t="s">
        <v>216</v>
      </c>
      <c r="B217" s="62" t="s">
        <v>226</v>
      </c>
      <c r="C217" s="34" t="str">
        <f>VLOOKUP(A217,'Daten alle Lose'!$A$10:$H$196,5,FALSE)</f>
        <v>NU</v>
      </c>
      <c r="D217" s="34">
        <f>VLOOKUP(A217,'Daten alle Lose'!$A$10:$I$196,HLOOKUP($F$6,'Daten alle Lose'!$A$10:$I$12,3,FALSE),FALSE)</f>
        <v>20</v>
      </c>
      <c r="E217" s="34" t="str">
        <f>VLOOKUP(A217,'Daten alle Lose'!$A$10:$H$196,4,FALSE)</f>
        <v>h</v>
      </c>
      <c r="F217" s="63">
        <f>VLOOKUP(A217,'Daten alle Lose'!$A$10:$H$196,3,FALSE)</f>
        <v>1</v>
      </c>
      <c r="G217" s="288"/>
      <c r="H217" s="279"/>
      <c r="I217" s="277"/>
      <c r="J217" s="299"/>
      <c r="K217" s="282">
        <f t="shared" ref="K217:K226" si="27">ROUND(I217+J217,4)</f>
        <v>0</v>
      </c>
      <c r="L217" s="283">
        <f t="shared" ref="L217:L226" si="28">K217*D217*F217</f>
        <v>0</v>
      </c>
    </row>
    <row r="218" spans="1:12" ht="27" customHeight="1" x14ac:dyDescent="0.2">
      <c r="A218" s="133" t="s">
        <v>217</v>
      </c>
      <c r="B218" s="62" t="s">
        <v>227</v>
      </c>
      <c r="C218" s="34" t="str">
        <f>VLOOKUP(A218,'Daten alle Lose'!$A$10:$H$196,5,FALSE)</f>
        <v>NU</v>
      </c>
      <c r="D218" s="34">
        <f>VLOOKUP(A218,'Daten alle Lose'!$A$10:$I$196,HLOOKUP($F$6,'Daten alle Lose'!$A$10:$I$12,3,FALSE),FALSE)</f>
        <v>20</v>
      </c>
      <c r="E218" s="34" t="str">
        <f>VLOOKUP(A218,'Daten alle Lose'!$A$10:$H$196,4,FALSE)</f>
        <v>h</v>
      </c>
      <c r="F218" s="63">
        <f>VLOOKUP(A218,'Daten alle Lose'!$A$10:$H$196,3,FALSE)</f>
        <v>1</v>
      </c>
      <c r="G218" s="290"/>
      <c r="H218" s="279"/>
      <c r="I218" s="277"/>
      <c r="J218" s="299"/>
      <c r="K218" s="282">
        <f t="shared" si="27"/>
        <v>0</v>
      </c>
      <c r="L218" s="283">
        <f t="shared" si="28"/>
        <v>0</v>
      </c>
    </row>
    <row r="219" spans="1:12" ht="27" customHeight="1" x14ac:dyDescent="0.2">
      <c r="A219" s="133" t="s">
        <v>218</v>
      </c>
      <c r="B219" s="62" t="s">
        <v>480</v>
      </c>
      <c r="C219" s="34" t="str">
        <f>VLOOKUP(A219,'Daten alle Lose'!$A$10:$H$196,5,FALSE)</f>
        <v>NU</v>
      </c>
      <c r="D219" s="34">
        <f>VLOOKUP(A219,'Daten alle Lose'!$A$10:$I$196,HLOOKUP($F$6,'Daten alle Lose'!$A$10:$I$12,3,FALSE),FALSE)</f>
        <v>1</v>
      </c>
      <c r="E219" s="34" t="str">
        <f>VLOOKUP(A219,'Daten alle Lose'!$A$10:$H$196,4,FALSE)</f>
        <v>h</v>
      </c>
      <c r="F219" s="63">
        <f>VLOOKUP(A219,'Daten alle Lose'!$A$10:$H$196,3,FALSE)</f>
        <v>1</v>
      </c>
      <c r="G219" s="290"/>
      <c r="H219" s="279"/>
      <c r="I219" s="277"/>
      <c r="J219" s="277"/>
      <c r="K219" s="282">
        <f t="shared" si="27"/>
        <v>0</v>
      </c>
      <c r="L219" s="283">
        <f t="shared" si="28"/>
        <v>0</v>
      </c>
    </row>
    <row r="220" spans="1:12" ht="27" customHeight="1" x14ac:dyDescent="0.2">
      <c r="A220" s="133" t="s">
        <v>219</v>
      </c>
      <c r="B220" s="62" t="s">
        <v>487</v>
      </c>
      <c r="C220" s="34" t="str">
        <f>VLOOKUP(A220,'Daten alle Lose'!$A$10:$H$196,5,FALSE)</f>
        <v>NU</v>
      </c>
      <c r="D220" s="34">
        <f>VLOOKUP(A220,'Daten alle Lose'!$A$10:$I$196,HLOOKUP($F$6,'Daten alle Lose'!$A$10:$I$12,3,FALSE),FALSE)</f>
        <v>1</v>
      </c>
      <c r="E220" s="34" t="str">
        <f>VLOOKUP(A220,'Daten alle Lose'!$A$10:$H$196,4,FALSE)</f>
        <v>h</v>
      </c>
      <c r="F220" s="63">
        <f>VLOOKUP(A220,'Daten alle Lose'!$A$10:$H$196,3,FALSE)</f>
        <v>1</v>
      </c>
      <c r="G220" s="290"/>
      <c r="H220" s="279"/>
      <c r="I220" s="277"/>
      <c r="J220" s="277"/>
      <c r="K220" s="282">
        <f t="shared" si="27"/>
        <v>0</v>
      </c>
      <c r="L220" s="283">
        <f t="shared" si="28"/>
        <v>0</v>
      </c>
    </row>
    <row r="221" spans="1:12" ht="27" customHeight="1" x14ac:dyDescent="0.2">
      <c r="A221" s="133" t="s">
        <v>220</v>
      </c>
      <c r="B221" s="62" t="s">
        <v>486</v>
      </c>
      <c r="C221" s="34" t="str">
        <f>VLOOKUP(A221,'Daten alle Lose'!$A$10:$H$196,5,FALSE)</f>
        <v>NU</v>
      </c>
      <c r="D221" s="34">
        <f>VLOOKUP(A221,'Daten alle Lose'!$A$10:$I$196,HLOOKUP($F$6,'Daten alle Lose'!$A$10:$I$12,3,FALSE),FALSE)</f>
        <v>1</v>
      </c>
      <c r="E221" s="34" t="str">
        <f>VLOOKUP(A221,'Daten alle Lose'!$A$10:$H$196,4,FALSE)</f>
        <v>h</v>
      </c>
      <c r="F221" s="63">
        <f>VLOOKUP(A221,'Daten alle Lose'!$A$10:$H$196,3,FALSE)</f>
        <v>1</v>
      </c>
      <c r="G221" s="290"/>
      <c r="H221" s="279"/>
      <c r="I221" s="277"/>
      <c r="J221" s="277"/>
      <c r="K221" s="282">
        <f t="shared" si="27"/>
        <v>0</v>
      </c>
      <c r="L221" s="283">
        <f t="shared" si="28"/>
        <v>0</v>
      </c>
    </row>
    <row r="222" spans="1:12" ht="27" customHeight="1" x14ac:dyDescent="0.2">
      <c r="A222" s="133" t="s">
        <v>221</v>
      </c>
      <c r="B222" s="62" t="s">
        <v>485</v>
      </c>
      <c r="C222" s="34" t="str">
        <f>VLOOKUP(A222,'Daten alle Lose'!$A$10:$H$196,5,FALSE)</f>
        <v>NU</v>
      </c>
      <c r="D222" s="34">
        <f>VLOOKUP(A222,'Daten alle Lose'!$A$10:$I$196,HLOOKUP($F$6,'Daten alle Lose'!$A$10:$I$12,3,FALSE),FALSE)</f>
        <v>1</v>
      </c>
      <c r="E222" s="34" t="str">
        <f>VLOOKUP(A222,'Daten alle Lose'!$A$10:$H$196,4,FALSE)</f>
        <v>h</v>
      </c>
      <c r="F222" s="63">
        <f>VLOOKUP(A222,'Daten alle Lose'!$A$10:$H$196,3,FALSE)</f>
        <v>1</v>
      </c>
      <c r="G222" s="290"/>
      <c r="H222" s="279"/>
      <c r="I222" s="277"/>
      <c r="J222" s="277"/>
      <c r="K222" s="282">
        <f t="shared" si="27"/>
        <v>0</v>
      </c>
      <c r="L222" s="283">
        <f t="shared" si="28"/>
        <v>0</v>
      </c>
    </row>
    <row r="223" spans="1:12" ht="27" customHeight="1" x14ac:dyDescent="0.2">
      <c r="A223" s="133" t="s">
        <v>222</v>
      </c>
      <c r="B223" s="62" t="s">
        <v>484</v>
      </c>
      <c r="C223" s="34" t="str">
        <f>VLOOKUP(A223,'Daten alle Lose'!$A$10:$H$196,5,FALSE)</f>
        <v>NU</v>
      </c>
      <c r="D223" s="34">
        <f>VLOOKUP(A223,'Daten alle Lose'!$A$10:$I$196,HLOOKUP($F$6,'Daten alle Lose'!$A$10:$I$12,3,FALSE),FALSE)</f>
        <v>1</v>
      </c>
      <c r="E223" s="34" t="str">
        <f>VLOOKUP(A223,'Daten alle Lose'!$A$10:$H$196,4,FALSE)</f>
        <v>h</v>
      </c>
      <c r="F223" s="63">
        <f>VLOOKUP(A223,'Daten alle Lose'!$A$10:$H$196,3,FALSE)</f>
        <v>1</v>
      </c>
      <c r="G223" s="290"/>
      <c r="H223" s="279"/>
      <c r="I223" s="277"/>
      <c r="J223" s="277"/>
      <c r="K223" s="282">
        <f t="shared" si="27"/>
        <v>0</v>
      </c>
      <c r="L223" s="283">
        <f t="shared" si="28"/>
        <v>0</v>
      </c>
    </row>
    <row r="224" spans="1:12" ht="27" customHeight="1" x14ac:dyDescent="0.2">
      <c r="A224" s="133" t="s">
        <v>223</v>
      </c>
      <c r="B224" s="62" t="s">
        <v>483</v>
      </c>
      <c r="C224" s="34" t="str">
        <f>VLOOKUP(A224,'Daten alle Lose'!$A$10:$H$196,5,FALSE)</f>
        <v>NU</v>
      </c>
      <c r="D224" s="34">
        <f>VLOOKUP(A224,'Daten alle Lose'!$A$10:$I$196,HLOOKUP($F$6,'Daten alle Lose'!$A$10:$I$12,3,FALSE),FALSE)</f>
        <v>1</v>
      </c>
      <c r="E224" s="34" t="str">
        <f>VLOOKUP(A224,'Daten alle Lose'!$A$10:$H$196,4,FALSE)</f>
        <v>h</v>
      </c>
      <c r="F224" s="63">
        <f>VLOOKUP(A224,'Daten alle Lose'!$A$10:$H$196,3,FALSE)</f>
        <v>1</v>
      </c>
      <c r="G224" s="290"/>
      <c r="H224" s="279"/>
      <c r="I224" s="277"/>
      <c r="J224" s="277"/>
      <c r="K224" s="282">
        <f t="shared" si="27"/>
        <v>0</v>
      </c>
      <c r="L224" s="283">
        <f t="shared" si="28"/>
        <v>0</v>
      </c>
    </row>
    <row r="225" spans="1:12" ht="27" customHeight="1" x14ac:dyDescent="0.2">
      <c r="A225" s="133" t="s">
        <v>224</v>
      </c>
      <c r="B225" s="62" t="s">
        <v>482</v>
      </c>
      <c r="C225" s="34" t="str">
        <f>VLOOKUP(A225,'Daten alle Lose'!$A$10:$H$196,5,FALSE)</f>
        <v>NU</v>
      </c>
      <c r="D225" s="34">
        <f>VLOOKUP(A225,'Daten alle Lose'!$A$10:$I$196,HLOOKUP($F$6,'Daten alle Lose'!$A$10:$I$12,3,FALSE),FALSE)</f>
        <v>1</v>
      </c>
      <c r="E225" s="34" t="str">
        <f>VLOOKUP(A225,'Daten alle Lose'!$A$10:$H$196,4,FALSE)</f>
        <v>h</v>
      </c>
      <c r="F225" s="63">
        <f>VLOOKUP(A225,'Daten alle Lose'!$A$10:$H$196,3,FALSE)</f>
        <v>1</v>
      </c>
      <c r="G225" s="290"/>
      <c r="H225" s="279"/>
      <c r="I225" s="277"/>
      <c r="J225" s="277"/>
      <c r="K225" s="282">
        <f t="shared" si="27"/>
        <v>0</v>
      </c>
      <c r="L225" s="283">
        <f t="shared" si="28"/>
        <v>0</v>
      </c>
    </row>
    <row r="226" spans="1:12" ht="27" customHeight="1" x14ac:dyDescent="0.2">
      <c r="A226" s="133" t="s">
        <v>225</v>
      </c>
      <c r="B226" s="62" t="s">
        <v>481</v>
      </c>
      <c r="C226" s="34" t="str">
        <f>VLOOKUP(A226,'Daten alle Lose'!$A$10:$H$196,5,FALSE)</f>
        <v>NU</v>
      </c>
      <c r="D226" s="34">
        <f>VLOOKUP(A226,'Daten alle Lose'!$A$10:$I$196,HLOOKUP($F$6,'Daten alle Lose'!$A$10:$I$12,3,FALSE),FALSE)</f>
        <v>1</v>
      </c>
      <c r="E226" s="34" t="str">
        <f>VLOOKUP(A226,'Daten alle Lose'!$A$10:$H$196,4,FALSE)</f>
        <v>h</v>
      </c>
      <c r="F226" s="63">
        <f>VLOOKUP(A226,'Daten alle Lose'!$A$10:$H$196,3,FALSE)</f>
        <v>1</v>
      </c>
      <c r="G226" s="292"/>
      <c r="H226" s="279"/>
      <c r="I226" s="277"/>
      <c r="J226" s="277"/>
      <c r="K226" s="282">
        <f t="shared" si="27"/>
        <v>0</v>
      </c>
      <c r="L226" s="283">
        <f t="shared" si="28"/>
        <v>0</v>
      </c>
    </row>
    <row r="227" spans="1:12" ht="27" customHeight="1" x14ac:dyDescent="0.2">
      <c r="A227" s="57"/>
      <c r="B227" s="65"/>
      <c r="C227" s="66"/>
      <c r="D227" s="66"/>
      <c r="E227" s="66"/>
      <c r="F227" s="66"/>
      <c r="G227" s="70"/>
      <c r="H227" s="70"/>
      <c r="I227" s="67"/>
      <c r="J227" s="67"/>
      <c r="K227" s="124" t="s">
        <v>504</v>
      </c>
      <c r="L227" s="69">
        <f>SUM(L217:L226)</f>
        <v>0</v>
      </c>
    </row>
    <row r="228" spans="1:12" ht="18" customHeight="1" x14ac:dyDescent="0.2">
      <c r="A228" s="126"/>
      <c r="B228" s="127"/>
      <c r="C228" s="127"/>
      <c r="D228" s="127"/>
      <c r="E228" s="127"/>
      <c r="F228" s="127"/>
      <c r="G228" s="127"/>
      <c r="H228" s="127"/>
      <c r="I228" s="127"/>
      <c r="J228" s="127"/>
      <c r="K228" s="127"/>
      <c r="L228" s="128"/>
    </row>
    <row r="229" spans="1:12" ht="33.4" customHeight="1" x14ac:dyDescent="0.25">
      <c r="A229" s="92"/>
      <c r="B229" s="93"/>
      <c r="G229" s="94"/>
      <c r="H229" s="94"/>
      <c r="I229" s="95"/>
      <c r="J229" s="95"/>
      <c r="K229" s="300" t="s">
        <v>504</v>
      </c>
      <c r="L229" s="301" t="e">
        <f>L17+L22+L39+L65+L81+L88+L98+L105+L112+L182+L191+L214+L227</f>
        <v>#N/A</v>
      </c>
    </row>
    <row r="230" spans="1:12" ht="18" customHeight="1" x14ac:dyDescent="0.2">
      <c r="A230" s="382"/>
      <c r="B230" s="383"/>
      <c r="C230" s="383"/>
      <c r="D230" s="383"/>
      <c r="E230" s="383"/>
      <c r="F230" s="383"/>
      <c r="G230" s="383"/>
      <c r="H230" s="383"/>
      <c r="I230" s="383"/>
      <c r="J230" s="383"/>
      <c r="K230" s="383"/>
      <c r="L230" s="384"/>
    </row>
  </sheetData>
  <sheetProtection algorithmName="SHA-512" hashValue="Wc0zvrKP51mB0m2Y5ZVEWz3yyDKHmrA0AbanACI0WUEHtK4JozWtiqQcPI6F50rpVHflK+RK5t+EEXEsB8g4vg==" saltValue="VPmzAyOGQw6M3pASCWKAkA==" spinCount="100000" sheet="1" objects="1" scenarios="1"/>
  <mergeCells count="2">
    <mergeCell ref="A230:L230"/>
    <mergeCell ref="A1:L1"/>
  </mergeCells>
  <phoneticPr fontId="14" type="noConversion"/>
  <pageMargins left="0.70866141732283472" right="0.70866141732283472" top="0.58632812499999998" bottom="0.78740157480314965" header="0.31496062992125984" footer="0.31496062992125984"/>
  <pageSetup paperSize="9" scale="48" fitToHeight="0" orientation="portrait" horizontalDpi="0" verticalDpi="0" r:id="rId1"/>
  <headerFooter>
    <oddHeader>&amp;CGrünpflege Gebäudewirtschaft Cottbus GmbH</oddHeader>
    <oddFooter>&amp;CSeite &amp;P von &amp;N</oddFooter>
  </headerFooter>
  <rowBreaks count="3" manualBreakCount="3">
    <brk id="61" max="16383" man="1"/>
    <brk id="113" max="16383" man="1"/>
    <brk id="171"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30"/>
  <sheetViews>
    <sheetView zoomScale="80" zoomScaleNormal="80" zoomScalePageLayoutView="60" workbookViewId="0">
      <selection activeCell="H3" sqref="H3"/>
    </sheetView>
  </sheetViews>
  <sheetFormatPr baseColWidth="10" defaultColWidth="11.42578125" defaultRowHeight="14.25" x14ac:dyDescent="0.2"/>
  <cols>
    <col min="1" max="1" width="9.7109375" style="27" customWidth="1"/>
    <col min="2" max="2" width="52.5703125" style="27" customWidth="1"/>
    <col min="3" max="3" width="9.7109375" style="27" customWidth="1"/>
    <col min="4" max="4" width="10.7109375" style="27" customWidth="1"/>
    <col min="5" max="5" width="10" style="27" customWidth="1"/>
    <col min="6" max="6" width="9.7109375" style="27" customWidth="1"/>
    <col min="7" max="7" width="13.28515625" style="27" customWidth="1"/>
    <col min="8" max="8" width="13.7109375" style="27" customWidth="1"/>
    <col min="9" max="10" width="12.7109375" style="27" customWidth="1"/>
    <col min="11" max="11" width="14.140625" style="27" customWidth="1"/>
    <col min="12" max="12" width="17.28515625" style="27" customWidth="1"/>
    <col min="13" max="16384" width="11.42578125" style="27"/>
  </cols>
  <sheetData>
    <row r="1" spans="1:12" ht="28.9" customHeight="1" x14ac:dyDescent="0.2">
      <c r="A1" s="387" t="s">
        <v>499</v>
      </c>
      <c r="B1" s="387"/>
      <c r="C1" s="387"/>
      <c r="D1" s="387"/>
      <c r="E1" s="387"/>
      <c r="F1" s="387"/>
      <c r="G1" s="387"/>
      <c r="H1" s="387"/>
      <c r="I1" s="387"/>
      <c r="J1" s="387"/>
      <c r="K1" s="387"/>
      <c r="L1" s="387"/>
    </row>
    <row r="2" spans="1:12" ht="9" customHeight="1" x14ac:dyDescent="0.2"/>
    <row r="3" spans="1:12" ht="33" customHeight="1" x14ac:dyDescent="0.25">
      <c r="A3" s="111" t="s">
        <v>398</v>
      </c>
      <c r="B3" s="115">
        <f>Basisinformation!E5</f>
        <v>0</v>
      </c>
      <c r="C3" s="87"/>
      <c r="D3" s="88"/>
      <c r="E3" s="76"/>
      <c r="F3" s="76"/>
      <c r="G3" s="76"/>
      <c r="H3" s="85"/>
      <c r="I3" s="112"/>
      <c r="J3" s="112" t="s">
        <v>256</v>
      </c>
      <c r="K3" s="114">
        <f>Basisinformation!E3</f>
        <v>0</v>
      </c>
    </row>
    <row r="4" spans="1:12" ht="9" customHeight="1" x14ac:dyDescent="0.2"/>
    <row r="5" spans="1:12" ht="33" customHeight="1" x14ac:dyDescent="0.2">
      <c r="A5" s="111" t="s">
        <v>264</v>
      </c>
      <c r="B5" s="115" t="s">
        <v>267</v>
      </c>
      <c r="C5" s="86"/>
      <c r="D5" s="88"/>
      <c r="E5" s="76"/>
      <c r="F5" s="76"/>
      <c r="G5" s="76"/>
      <c r="H5" s="76"/>
      <c r="I5" s="76"/>
      <c r="J5" s="76"/>
      <c r="K5" s="76"/>
    </row>
    <row r="6" spans="1:12" ht="21" customHeight="1" x14ac:dyDescent="0.25">
      <c r="A6" s="86"/>
      <c r="B6" s="86"/>
      <c r="C6" s="232" t="s">
        <v>399</v>
      </c>
      <c r="D6" s="86"/>
      <c r="E6" s="76"/>
      <c r="F6" s="76" t="s">
        <v>626</v>
      </c>
      <c r="G6" s="233" t="s">
        <v>715</v>
      </c>
      <c r="H6" s="211"/>
      <c r="I6" s="211"/>
      <c r="J6" s="211"/>
      <c r="K6" s="211"/>
    </row>
    <row r="7" spans="1:12" ht="9" customHeight="1" x14ac:dyDescent="0.2"/>
    <row r="8" spans="1:12" ht="60" customHeight="1" thickBot="1" x14ac:dyDescent="0.3">
      <c r="A8" s="29" t="s">
        <v>268</v>
      </c>
      <c r="B8" s="28" t="s">
        <v>265</v>
      </c>
      <c r="C8" s="56" t="s">
        <v>505</v>
      </c>
      <c r="D8" s="29" t="s">
        <v>54</v>
      </c>
      <c r="E8" s="56" t="s">
        <v>404</v>
      </c>
      <c r="F8" s="56" t="s">
        <v>363</v>
      </c>
      <c r="G8" s="52" t="s">
        <v>361</v>
      </c>
      <c r="H8" s="121" t="s">
        <v>422</v>
      </c>
      <c r="I8" s="30" t="s">
        <v>501</v>
      </c>
      <c r="J8" s="30" t="s">
        <v>502</v>
      </c>
      <c r="K8" s="30" t="s">
        <v>392</v>
      </c>
      <c r="L8" s="30" t="s">
        <v>405</v>
      </c>
    </row>
    <row r="9" spans="1:12" ht="48.75" customHeight="1" thickTop="1" thickBot="1" x14ac:dyDescent="0.25">
      <c r="A9" s="31">
        <v>1</v>
      </c>
      <c r="B9" s="32" t="s">
        <v>230</v>
      </c>
      <c r="C9" s="33"/>
      <c r="D9" s="33"/>
      <c r="E9" s="33"/>
      <c r="F9" s="33"/>
      <c r="G9" s="33"/>
      <c r="H9" s="122" t="s">
        <v>417</v>
      </c>
      <c r="I9" s="104"/>
      <c r="J9" s="59"/>
      <c r="K9" s="59"/>
      <c r="L9" s="60"/>
    </row>
    <row r="10" spans="1:12" ht="27" customHeight="1" thickTop="1" x14ac:dyDescent="0.2">
      <c r="A10" s="61" t="s">
        <v>0</v>
      </c>
      <c r="B10" s="62" t="s">
        <v>506</v>
      </c>
      <c r="C10" s="34" t="str">
        <f>VLOOKUP(A10,'Daten alle Lose'!$A$10:$H$196,5,FALSE)</f>
        <v>U</v>
      </c>
      <c r="D10" s="34">
        <f>VLOOKUP(A10,'Daten alle Lose'!$A$10:$I$196,HLOOKUP($F$6,'Daten alle Lose'!$A$10:$I$12,3,FALSE),FALSE)</f>
        <v>65000</v>
      </c>
      <c r="E10" s="34" t="str">
        <f>VLOOKUP(A10,'Daten alle Lose'!$A$10:$H$196,4,FALSE)</f>
        <v>m²</v>
      </c>
      <c r="F10" s="63">
        <f>VLOOKUP(A10,'Daten alle Lose'!$A$10:$H$196,3,FALSE)</f>
        <v>5</v>
      </c>
      <c r="G10" s="275"/>
      <c r="H10" s="276"/>
      <c r="I10" s="119" t="e">
        <f>ROUND(VLOOKUP(H10,'Übersicht Stundensätze'!$A$7:$E$12,5,0)/G10,4)</f>
        <v>#N/A</v>
      </c>
      <c r="J10" s="277"/>
      <c r="K10" s="120" t="e">
        <f t="shared" ref="K10:K16" si="0">ROUND(I10+J10,4)</f>
        <v>#N/A</v>
      </c>
      <c r="L10" s="74" t="e">
        <f>K10*D10*F10</f>
        <v>#N/A</v>
      </c>
    </row>
    <row r="11" spans="1:12" ht="27" customHeight="1" x14ac:dyDescent="0.2">
      <c r="A11" s="61" t="s">
        <v>1</v>
      </c>
      <c r="B11" s="62" t="s">
        <v>374</v>
      </c>
      <c r="C11" s="34" t="str">
        <f>VLOOKUP(A11,'Daten alle Lose'!$A$10:$H$196,5,FALSE)</f>
        <v>U</v>
      </c>
      <c r="D11" s="34">
        <f>VLOOKUP(A11,'Daten alle Lose'!$A$10:$I$196,HLOOKUP($F$6,'Daten alle Lose'!$A$10:$I$12,3,FALSE),FALSE)</f>
        <v>65000</v>
      </c>
      <c r="E11" s="34" t="str">
        <f>VLOOKUP(A11,'Daten alle Lose'!$A$10:$H$196,4,FALSE)</f>
        <v>m²</v>
      </c>
      <c r="F11" s="63">
        <f>VLOOKUP(A11,'Daten alle Lose'!$A$10:$H$196,3,FALSE)</f>
        <v>1</v>
      </c>
      <c r="G11" s="275"/>
      <c r="H11" s="276"/>
      <c r="I11" s="119" t="e">
        <f>ROUND(VLOOKUP(H11,'Übersicht Stundensätze'!$A$7:$E$12,5,0)/G11,4)</f>
        <v>#N/A</v>
      </c>
      <c r="J11" s="277"/>
      <c r="K11" s="120" t="e">
        <f t="shared" si="0"/>
        <v>#N/A</v>
      </c>
      <c r="L11" s="74" t="e">
        <f t="shared" ref="L11:L16" si="1">K11*D11*F11</f>
        <v>#N/A</v>
      </c>
    </row>
    <row r="12" spans="1:12" ht="27" customHeight="1" x14ac:dyDescent="0.2">
      <c r="A12" s="61" t="s">
        <v>2</v>
      </c>
      <c r="B12" s="62" t="s">
        <v>375</v>
      </c>
      <c r="C12" s="34" t="str">
        <f>VLOOKUP(A12,'Daten alle Lose'!$A$10:$H$196,5,FALSE)</f>
        <v>U</v>
      </c>
      <c r="D12" s="34">
        <f>VLOOKUP(A12,'Daten alle Lose'!$A$10:$I$196,HLOOKUP($F$6,'Daten alle Lose'!$A$10:$I$12,3,FALSE),FALSE)</f>
        <v>65000</v>
      </c>
      <c r="E12" s="34" t="str">
        <f>VLOOKUP(A12,'Daten alle Lose'!$A$10:$H$196,4,FALSE)</f>
        <v>m²</v>
      </c>
      <c r="F12" s="63">
        <f>VLOOKUP(A12,'Daten alle Lose'!$A$10:$H$196,3,FALSE)</f>
        <v>1</v>
      </c>
      <c r="G12" s="275"/>
      <c r="H12" s="276"/>
      <c r="I12" s="119" t="e">
        <f>ROUND(VLOOKUP(H12,'Übersicht Stundensätze'!$A$7:$E$12,5,0)/G12,4)</f>
        <v>#N/A</v>
      </c>
      <c r="J12" s="277"/>
      <c r="K12" s="120" t="e">
        <f t="shared" si="0"/>
        <v>#N/A</v>
      </c>
      <c r="L12" s="74" t="e">
        <f t="shared" si="1"/>
        <v>#N/A</v>
      </c>
    </row>
    <row r="13" spans="1:12" ht="27" customHeight="1" x14ac:dyDescent="0.2">
      <c r="A13" s="61" t="s">
        <v>3</v>
      </c>
      <c r="B13" s="62" t="s">
        <v>55</v>
      </c>
      <c r="C13" s="34" t="str">
        <f>VLOOKUP(A13,'Daten alle Lose'!$A$10:$H$196,5,FALSE)</f>
        <v>U</v>
      </c>
      <c r="D13" s="34">
        <f>VLOOKUP(A13,'Daten alle Lose'!$A$10:$I$196,HLOOKUP($F$6,'Daten alle Lose'!$A$10:$I$12,3,FALSE),FALSE)</f>
        <v>100</v>
      </c>
      <c r="E13" s="34" t="str">
        <f>VLOOKUP(A13,'Daten alle Lose'!$A$10:$H$196,4,FALSE)</f>
        <v>lfm</v>
      </c>
      <c r="F13" s="63">
        <f>VLOOKUP(A13,'Daten alle Lose'!$A$10:$H$196,3,FALSE)</f>
        <v>1</v>
      </c>
      <c r="G13" s="275"/>
      <c r="H13" s="276"/>
      <c r="I13" s="119" t="e">
        <f>ROUND(VLOOKUP(H13,'Übersicht Stundensätze'!$A$7:$E$12,5,0)/G13,4)</f>
        <v>#N/A</v>
      </c>
      <c r="J13" s="277"/>
      <c r="K13" s="120" t="e">
        <f t="shared" si="0"/>
        <v>#N/A</v>
      </c>
      <c r="L13" s="74" t="e">
        <f t="shared" si="1"/>
        <v>#N/A</v>
      </c>
    </row>
    <row r="14" spans="1:12" ht="27" customHeight="1" x14ac:dyDescent="0.2">
      <c r="A14" s="61" t="s">
        <v>234</v>
      </c>
      <c r="B14" s="62" t="s">
        <v>229</v>
      </c>
      <c r="C14" s="34" t="str">
        <f>VLOOKUP(A14,'Daten alle Lose'!$A$10:$H$196,5,FALSE)</f>
        <v>U</v>
      </c>
      <c r="D14" s="34">
        <f>VLOOKUP(A14,'Daten alle Lose'!$A$10:$I$196,HLOOKUP($F$6,'Daten alle Lose'!$A$10:$I$12,3,FALSE),FALSE)</f>
        <v>1000</v>
      </c>
      <c r="E14" s="34" t="str">
        <f>VLOOKUP(A14,'Daten alle Lose'!$A$10:$H$196,4,FALSE)</f>
        <v>m²</v>
      </c>
      <c r="F14" s="63">
        <f>VLOOKUP(A14,'Daten alle Lose'!$A$10:$H$196,3,FALSE)</f>
        <v>1</v>
      </c>
      <c r="G14" s="275"/>
      <c r="H14" s="276"/>
      <c r="I14" s="119" t="e">
        <f>ROUND(VLOOKUP(H14,'Übersicht Stundensätze'!$A$7:$E$12,5,0)/G14,4)</f>
        <v>#N/A</v>
      </c>
      <c r="J14" s="277"/>
      <c r="K14" s="120" t="e">
        <f t="shared" si="0"/>
        <v>#N/A</v>
      </c>
      <c r="L14" s="74" t="e">
        <f t="shared" si="1"/>
        <v>#N/A</v>
      </c>
    </row>
    <row r="15" spans="1:12" ht="27" customHeight="1" x14ac:dyDescent="0.2">
      <c r="A15" s="61" t="s">
        <v>233</v>
      </c>
      <c r="B15" s="62" t="s">
        <v>488</v>
      </c>
      <c r="C15" s="34" t="str">
        <f>VLOOKUP(A15,'Daten alle Lose'!$A$10:$H$196,5,FALSE)</f>
        <v>NU</v>
      </c>
      <c r="D15" s="34">
        <f>VLOOKUP(A15,'Daten alle Lose'!$A$10:$I$196,HLOOKUP($F$6,'Daten alle Lose'!$A$10:$I$12,3,FALSE),FALSE)</f>
        <v>6000</v>
      </c>
      <c r="E15" s="34" t="str">
        <f>VLOOKUP(A15,'Daten alle Lose'!$A$10:$H$196,4,FALSE)</f>
        <v>m²</v>
      </c>
      <c r="F15" s="63">
        <f>VLOOKUP(A15,'Daten alle Lose'!$A$10:$H$196,3,FALSE)</f>
        <v>2</v>
      </c>
      <c r="G15" s="275"/>
      <c r="H15" s="276"/>
      <c r="I15" s="119" t="e">
        <f>ROUND(VLOOKUP(H15,'Übersicht Stundensätze'!$A$7:$E$12,5,0)/G15,4)</f>
        <v>#N/A</v>
      </c>
      <c r="J15" s="277"/>
      <c r="K15" s="120" t="e">
        <f t="shared" si="0"/>
        <v>#N/A</v>
      </c>
      <c r="L15" s="74" t="e">
        <f t="shared" si="1"/>
        <v>#N/A</v>
      </c>
    </row>
    <row r="16" spans="1:12" ht="27" customHeight="1" x14ac:dyDescent="0.2">
      <c r="A16" s="61" t="s">
        <v>376</v>
      </c>
      <c r="B16" s="62" t="s">
        <v>421</v>
      </c>
      <c r="C16" s="34" t="str">
        <f>VLOOKUP(A16,'Daten alle Lose'!$A$10:$H$196,5,FALSE)</f>
        <v>NU</v>
      </c>
      <c r="D16" s="34">
        <f>VLOOKUP(A16,'Daten alle Lose'!$A$10:$I$196,HLOOKUP($F$6,'Daten alle Lose'!$A$10:$I$12,3,FALSE),FALSE)</f>
        <v>6000</v>
      </c>
      <c r="E16" s="34" t="str">
        <f>VLOOKUP(A16,'Daten alle Lose'!$A$10:$H$196,4,FALSE)</f>
        <v>m²</v>
      </c>
      <c r="F16" s="63">
        <f>VLOOKUP(A16,'Daten alle Lose'!$A$10:$H$196,3,FALSE)</f>
        <v>1</v>
      </c>
      <c r="G16" s="275"/>
      <c r="H16" s="276"/>
      <c r="I16" s="119" t="e">
        <f>ROUND(VLOOKUP(H16,'Übersicht Stundensätze'!$A$7:$E$12,5,0)/G16,4)</f>
        <v>#N/A</v>
      </c>
      <c r="J16" s="277"/>
      <c r="K16" s="120" t="e">
        <f t="shared" si="0"/>
        <v>#N/A</v>
      </c>
      <c r="L16" s="74" t="e">
        <f t="shared" si="1"/>
        <v>#N/A</v>
      </c>
    </row>
    <row r="17" spans="1:12" ht="27" customHeight="1" x14ac:dyDescent="0.2">
      <c r="A17" s="64"/>
      <c r="B17" s="65"/>
      <c r="C17" s="70"/>
      <c r="D17" s="70"/>
      <c r="E17" s="70"/>
      <c r="F17" s="70"/>
      <c r="G17" s="70"/>
      <c r="H17" s="70"/>
      <c r="I17" s="67"/>
      <c r="J17" s="67"/>
      <c r="K17" s="123" t="s">
        <v>504</v>
      </c>
      <c r="L17" s="68" t="e">
        <f>SUM(L10:L16)</f>
        <v>#N/A</v>
      </c>
    </row>
    <row r="18" spans="1:12" ht="18" customHeight="1" x14ac:dyDescent="0.2">
      <c r="A18" s="126"/>
      <c r="B18" s="127"/>
      <c r="C18" s="127"/>
      <c r="D18" s="127"/>
      <c r="E18" s="127"/>
      <c r="F18" s="127"/>
      <c r="G18" s="127"/>
      <c r="H18" s="127"/>
      <c r="I18" s="127"/>
      <c r="J18" s="127"/>
      <c r="K18" s="127"/>
      <c r="L18" s="128"/>
    </row>
    <row r="19" spans="1:12" ht="27" customHeight="1" x14ac:dyDescent="0.2">
      <c r="A19" s="57" t="s">
        <v>4</v>
      </c>
      <c r="B19" s="58" t="s">
        <v>57</v>
      </c>
      <c r="C19" s="59"/>
      <c r="D19" s="59"/>
      <c r="E19" s="59"/>
      <c r="F19" s="59"/>
      <c r="G19" s="59"/>
      <c r="H19" s="59"/>
      <c r="I19" s="59"/>
      <c r="J19" s="59"/>
      <c r="K19" s="59"/>
      <c r="L19" s="60"/>
    </row>
    <row r="20" spans="1:12" ht="27" customHeight="1" x14ac:dyDescent="0.2">
      <c r="A20" s="61" t="s">
        <v>5</v>
      </c>
      <c r="B20" s="62" t="s">
        <v>56</v>
      </c>
      <c r="C20" s="34" t="str">
        <f>VLOOKUP(A20,'Daten alle Lose'!$A$10:$H$196,5,FALSE)</f>
        <v>U</v>
      </c>
      <c r="D20" s="34">
        <f>VLOOKUP(A20,'Daten alle Lose'!$A$10:$I$196,HLOOKUP($F$6,'Daten alle Lose'!$A$10:$I$12,3,FALSE),FALSE)</f>
        <v>28000</v>
      </c>
      <c r="E20" s="34" t="str">
        <f>VLOOKUP(A20,'Daten alle Lose'!$A$10:$H$196,4,FALSE)</f>
        <v>m²</v>
      </c>
      <c r="F20" s="63">
        <f>VLOOKUP(A20,'Daten alle Lose'!$A$10:$H$196,3,FALSE)</f>
        <v>4</v>
      </c>
      <c r="G20" s="275"/>
      <c r="H20" s="278"/>
      <c r="I20" s="119" t="e">
        <f>ROUND(VLOOKUP(H20,'Übersicht Stundensätze'!$A$7:$E$12,5,0)/G20,4)</f>
        <v>#N/A</v>
      </c>
      <c r="J20" s="277"/>
      <c r="K20" s="120" t="e">
        <f t="shared" ref="K20:K21" si="2">ROUND(I20+J20,4)</f>
        <v>#N/A</v>
      </c>
      <c r="L20" s="74" t="e">
        <f t="shared" ref="L20:L21" si="3">K20*D20*F20</f>
        <v>#N/A</v>
      </c>
    </row>
    <row r="21" spans="1:12" ht="27" customHeight="1" x14ac:dyDescent="0.2">
      <c r="A21" s="61" t="s">
        <v>6</v>
      </c>
      <c r="B21" s="62" t="s">
        <v>231</v>
      </c>
      <c r="C21" s="34" t="str">
        <f>VLOOKUP(A21,'Daten alle Lose'!$A$10:$H$196,5,FALSE)</f>
        <v>U</v>
      </c>
      <c r="D21" s="34">
        <f>VLOOKUP(A21,'Daten alle Lose'!$A$10:$I$196,HLOOKUP($F$6,'Daten alle Lose'!$A$10:$I$12,3,FALSE),FALSE)</f>
        <v>50</v>
      </c>
      <c r="E21" s="34" t="str">
        <f>VLOOKUP(A21,'Daten alle Lose'!$A$10:$H$196,4,FALSE)</f>
        <v>Stück</v>
      </c>
      <c r="F21" s="63">
        <f>VLOOKUP(A21,'Daten alle Lose'!$A$10:$H$196,3,FALSE)</f>
        <v>1</v>
      </c>
      <c r="G21" s="275"/>
      <c r="H21" s="278"/>
      <c r="I21" s="119" t="e">
        <f>ROUND(VLOOKUP(H21,'Übersicht Stundensätze'!$A$7:$E$12,5,0)/G21,4)</f>
        <v>#N/A</v>
      </c>
      <c r="J21" s="277"/>
      <c r="K21" s="120" t="e">
        <f t="shared" si="2"/>
        <v>#N/A</v>
      </c>
      <c r="L21" s="74" t="e">
        <f t="shared" si="3"/>
        <v>#N/A</v>
      </c>
    </row>
    <row r="22" spans="1:12" ht="27" customHeight="1" x14ac:dyDescent="0.2">
      <c r="A22" s="57"/>
      <c r="B22" s="65"/>
      <c r="C22" s="70"/>
      <c r="D22" s="70"/>
      <c r="E22" s="70"/>
      <c r="F22" s="70"/>
      <c r="G22" s="70"/>
      <c r="H22" s="67"/>
      <c r="I22" s="67"/>
      <c r="J22" s="67"/>
      <c r="K22" s="123" t="s">
        <v>504</v>
      </c>
      <c r="L22" s="68" t="e">
        <f>SUM(L20:L21)</f>
        <v>#N/A</v>
      </c>
    </row>
    <row r="23" spans="1:12" ht="18" customHeight="1" x14ac:dyDescent="0.2">
      <c r="A23" s="126"/>
      <c r="B23" s="127"/>
      <c r="C23" s="127"/>
      <c r="D23" s="127"/>
      <c r="E23" s="127"/>
      <c r="F23" s="127"/>
      <c r="G23" s="127"/>
      <c r="H23" s="127"/>
      <c r="I23" s="127"/>
      <c r="J23" s="127"/>
      <c r="K23" s="127"/>
      <c r="L23" s="128"/>
    </row>
    <row r="24" spans="1:12" ht="27" customHeight="1" x14ac:dyDescent="0.2">
      <c r="A24" s="57" t="s">
        <v>269</v>
      </c>
      <c r="B24" s="58" t="s">
        <v>58</v>
      </c>
      <c r="C24" s="59"/>
      <c r="D24" s="59"/>
      <c r="E24" s="59"/>
      <c r="F24" s="59"/>
      <c r="G24" s="59"/>
      <c r="H24" s="59"/>
      <c r="I24" s="59"/>
      <c r="J24" s="59"/>
      <c r="K24" s="59"/>
      <c r="L24" s="60"/>
    </row>
    <row r="25" spans="1:12" ht="27" customHeight="1" x14ac:dyDescent="0.2">
      <c r="A25" s="61" t="s">
        <v>7</v>
      </c>
      <c r="B25" s="62" t="s">
        <v>286</v>
      </c>
      <c r="C25" s="34" t="str">
        <f>VLOOKUP(A25,'Daten alle Lose'!$A$10:$H$196,5,FALSE)</f>
        <v>U</v>
      </c>
      <c r="D25" s="34">
        <f>VLOOKUP(A25,'Daten alle Lose'!$A$10:$I$196,HLOOKUP($F$6,'Daten alle Lose'!$A$10:$I$12,3,FALSE),FALSE)</f>
        <v>3000</v>
      </c>
      <c r="E25" s="34" t="str">
        <f>VLOOKUP(A25,'Daten alle Lose'!$A$10:$H$196,4,FALSE)</f>
        <v>lfm</v>
      </c>
      <c r="F25" s="63">
        <f>VLOOKUP(A25,'Daten alle Lose'!$A$10:$H$196,3,FALSE)</f>
        <v>2</v>
      </c>
      <c r="G25" s="275"/>
      <c r="H25" s="278"/>
      <c r="I25" s="119" t="e">
        <f>ROUND(VLOOKUP(H25,'Übersicht Stundensätze'!$A$7:$E$12,5,0)/G25,4)</f>
        <v>#N/A</v>
      </c>
      <c r="J25" s="277"/>
      <c r="K25" s="120" t="e">
        <f t="shared" ref="K25:K38" si="4">ROUND(I25+J25,4)</f>
        <v>#N/A</v>
      </c>
      <c r="L25" s="74" t="e">
        <f t="shared" ref="L25:L38" si="5">K25*D25*F25</f>
        <v>#N/A</v>
      </c>
    </row>
    <row r="26" spans="1:12" ht="27" customHeight="1" x14ac:dyDescent="0.2">
      <c r="A26" s="61" t="s">
        <v>8</v>
      </c>
      <c r="B26" s="62" t="s">
        <v>287</v>
      </c>
      <c r="C26" s="34" t="str">
        <f>VLOOKUP(A26,'Daten alle Lose'!$A$10:$H$196,5,FALSE)</f>
        <v>U</v>
      </c>
      <c r="D26" s="34">
        <f>VLOOKUP(A26,'Daten alle Lose'!$A$10:$I$196,HLOOKUP($F$6,'Daten alle Lose'!$A$10:$I$12,3,FALSE),FALSE)</f>
        <v>2000</v>
      </c>
      <c r="E26" s="34" t="str">
        <f>VLOOKUP(A26,'Daten alle Lose'!$A$10:$H$196,4,FALSE)</f>
        <v>lfm</v>
      </c>
      <c r="F26" s="63">
        <f>VLOOKUP(A26,'Daten alle Lose'!$A$10:$H$196,3,FALSE)</f>
        <v>2</v>
      </c>
      <c r="G26" s="275"/>
      <c r="H26" s="278"/>
      <c r="I26" s="119" t="e">
        <f>ROUND(VLOOKUP(H26,'Übersicht Stundensätze'!$A$7:$E$12,5,0)/G26,4)</f>
        <v>#N/A</v>
      </c>
      <c r="J26" s="277"/>
      <c r="K26" s="120" t="e">
        <f t="shared" si="4"/>
        <v>#N/A</v>
      </c>
      <c r="L26" s="74" t="e">
        <f t="shared" si="5"/>
        <v>#N/A</v>
      </c>
    </row>
    <row r="27" spans="1:12" ht="27" customHeight="1" x14ac:dyDescent="0.2">
      <c r="A27" s="61" t="s">
        <v>9</v>
      </c>
      <c r="B27" s="62" t="s">
        <v>290</v>
      </c>
      <c r="C27" s="34" t="str">
        <f>VLOOKUP(A27,'Daten alle Lose'!$A$10:$H$196,5,FALSE)</f>
        <v>U</v>
      </c>
      <c r="D27" s="34">
        <f>VLOOKUP(A27,'Daten alle Lose'!$A$10:$I$196,HLOOKUP($F$6,'Daten alle Lose'!$A$10:$I$12,3,FALSE),FALSE)</f>
        <v>300</v>
      </c>
      <c r="E27" s="34" t="str">
        <f>VLOOKUP(A27,'Daten alle Lose'!$A$10:$H$196,4,FALSE)</f>
        <v>lfm</v>
      </c>
      <c r="F27" s="63">
        <f>VLOOKUP(A27,'Daten alle Lose'!$A$10:$H$196,3,FALSE)</f>
        <v>2</v>
      </c>
      <c r="G27" s="275"/>
      <c r="H27" s="278"/>
      <c r="I27" s="119" t="e">
        <f>ROUND(VLOOKUP(H27,'Übersicht Stundensätze'!$A$7:$E$12,5,0)/G27,4)</f>
        <v>#N/A</v>
      </c>
      <c r="J27" s="277"/>
      <c r="K27" s="120" t="e">
        <f t="shared" si="4"/>
        <v>#N/A</v>
      </c>
      <c r="L27" s="74" t="e">
        <f t="shared" si="5"/>
        <v>#N/A</v>
      </c>
    </row>
    <row r="28" spans="1:12" ht="27" customHeight="1" x14ac:dyDescent="0.2">
      <c r="A28" s="61" t="s">
        <v>10</v>
      </c>
      <c r="B28" s="62" t="s">
        <v>289</v>
      </c>
      <c r="C28" s="34" t="str">
        <f>VLOOKUP(A28,'Daten alle Lose'!$A$10:$H$196,5,FALSE)</f>
        <v>U</v>
      </c>
      <c r="D28" s="34">
        <f>VLOOKUP(A28,'Daten alle Lose'!$A$10:$I$196,HLOOKUP($F$6,'Daten alle Lose'!$A$10:$I$12,3,FALSE),FALSE)</f>
        <v>800</v>
      </c>
      <c r="E28" s="34" t="str">
        <f>VLOOKUP(A28,'Daten alle Lose'!$A$10:$H$196,4,FALSE)</f>
        <v>lfm</v>
      </c>
      <c r="F28" s="63">
        <f>VLOOKUP(A28,'Daten alle Lose'!$A$10:$H$196,3,FALSE)</f>
        <v>2</v>
      </c>
      <c r="G28" s="275"/>
      <c r="H28" s="278"/>
      <c r="I28" s="119" t="e">
        <f>ROUND(VLOOKUP(H28,'Übersicht Stundensätze'!$A$7:$E$12,5,0)/G28,4)</f>
        <v>#N/A</v>
      </c>
      <c r="J28" s="277"/>
      <c r="K28" s="120" t="e">
        <f t="shared" si="4"/>
        <v>#N/A</v>
      </c>
      <c r="L28" s="74" t="e">
        <f t="shared" si="5"/>
        <v>#N/A</v>
      </c>
    </row>
    <row r="29" spans="1:12" ht="27" customHeight="1" x14ac:dyDescent="0.2">
      <c r="A29" s="61" t="s">
        <v>11</v>
      </c>
      <c r="B29" s="62" t="s">
        <v>288</v>
      </c>
      <c r="C29" s="34" t="str">
        <f>VLOOKUP(A29,'Daten alle Lose'!$A$10:$H$196,5,FALSE)</f>
        <v>U</v>
      </c>
      <c r="D29" s="34">
        <f>VLOOKUP(A29,'Daten alle Lose'!$A$10:$I$196,HLOOKUP($F$6,'Daten alle Lose'!$A$10:$I$12,3,FALSE),FALSE)</f>
        <v>1000</v>
      </c>
      <c r="E29" s="34" t="str">
        <f>VLOOKUP(A29,'Daten alle Lose'!$A$10:$H$196,4,FALSE)</f>
        <v>m²</v>
      </c>
      <c r="F29" s="63">
        <f>VLOOKUP(A29,'Daten alle Lose'!$A$10:$H$196,3,FALSE)</f>
        <v>1</v>
      </c>
      <c r="G29" s="275"/>
      <c r="H29" s="278"/>
      <c r="I29" s="119" t="e">
        <f>ROUND(VLOOKUP(H29,'Übersicht Stundensätze'!$A$7:$E$12,5,0)/G29,4)</f>
        <v>#N/A</v>
      </c>
      <c r="J29" s="277"/>
      <c r="K29" s="120" t="e">
        <f t="shared" si="4"/>
        <v>#N/A</v>
      </c>
      <c r="L29" s="74" t="e">
        <f t="shared" si="5"/>
        <v>#N/A</v>
      </c>
    </row>
    <row r="30" spans="1:12" ht="27" customHeight="1" x14ac:dyDescent="0.2">
      <c r="A30" s="61" t="s">
        <v>12</v>
      </c>
      <c r="B30" s="62" t="s">
        <v>59</v>
      </c>
      <c r="C30" s="34" t="str">
        <f>VLOOKUP(A30,'Daten alle Lose'!$A$10:$H$196,5,FALSE)</f>
        <v>U</v>
      </c>
      <c r="D30" s="34">
        <f>VLOOKUP(A30,'Daten alle Lose'!$A$10:$I$196,HLOOKUP($F$6,'Daten alle Lose'!$A$10:$I$12,3,FALSE),FALSE)</f>
        <v>1500</v>
      </c>
      <c r="E30" s="34" t="str">
        <f>VLOOKUP(A30,'Daten alle Lose'!$A$10:$H$196,4,FALSE)</f>
        <v>Stück</v>
      </c>
      <c r="F30" s="63">
        <f>VLOOKUP(A30,'Daten alle Lose'!$A$10:$H$196,3,FALSE)</f>
        <v>2</v>
      </c>
      <c r="G30" s="275"/>
      <c r="H30" s="278"/>
      <c r="I30" s="119" t="e">
        <f>ROUND(VLOOKUP(H30,'Übersicht Stundensätze'!$A$7:$E$12,5,0)/G30,4)</f>
        <v>#N/A</v>
      </c>
      <c r="J30" s="277"/>
      <c r="K30" s="120" t="e">
        <f t="shared" si="4"/>
        <v>#N/A</v>
      </c>
      <c r="L30" s="74" t="e">
        <f t="shared" si="5"/>
        <v>#N/A</v>
      </c>
    </row>
    <row r="31" spans="1:12" ht="27" customHeight="1" x14ac:dyDescent="0.2">
      <c r="A31" s="61" t="s">
        <v>13</v>
      </c>
      <c r="B31" s="62" t="s">
        <v>507</v>
      </c>
      <c r="C31" s="34" t="str">
        <f>VLOOKUP(A31,'Daten alle Lose'!$A$10:$H$196,5,FALSE)</f>
        <v>U</v>
      </c>
      <c r="D31" s="34">
        <f>VLOOKUP(A31,'Daten alle Lose'!$A$10:$I$196,HLOOKUP($F$6,'Daten alle Lose'!$A$10:$I$12,3,FALSE),FALSE)</f>
        <v>400</v>
      </c>
      <c r="E31" s="34" t="str">
        <f>VLOOKUP(A31,'Daten alle Lose'!$A$10:$H$196,4,FALSE)</f>
        <v>Stück</v>
      </c>
      <c r="F31" s="63">
        <f>VLOOKUP(A31,'Daten alle Lose'!$A$10:$H$196,3,FALSE)</f>
        <v>1</v>
      </c>
      <c r="G31" s="275"/>
      <c r="H31" s="278"/>
      <c r="I31" s="119" t="e">
        <f>ROUND(VLOOKUP(H31,'Übersicht Stundensätze'!$A$7:$E$12,5,0)/G31,4)</f>
        <v>#N/A</v>
      </c>
      <c r="J31" s="277"/>
      <c r="K31" s="120" t="e">
        <f t="shared" si="4"/>
        <v>#N/A</v>
      </c>
      <c r="L31" s="74" t="e">
        <f t="shared" si="5"/>
        <v>#N/A</v>
      </c>
    </row>
    <row r="32" spans="1:12" ht="27" customHeight="1" x14ac:dyDescent="0.2">
      <c r="A32" s="61" t="s">
        <v>14</v>
      </c>
      <c r="B32" s="62" t="s">
        <v>508</v>
      </c>
      <c r="C32" s="34" t="str">
        <f>VLOOKUP(A32,'Daten alle Lose'!$A$10:$H$196,5,FALSE)</f>
        <v>U</v>
      </c>
      <c r="D32" s="34">
        <f>VLOOKUP(A32,'Daten alle Lose'!$A$10:$I$196,HLOOKUP($F$6,'Daten alle Lose'!$A$10:$I$12,3,FALSE),FALSE)</f>
        <v>200</v>
      </c>
      <c r="E32" s="34" t="str">
        <f>VLOOKUP(A32,'Daten alle Lose'!$A$10:$H$196,4,FALSE)</f>
        <v>Stück</v>
      </c>
      <c r="F32" s="63">
        <f>VLOOKUP(A32,'Daten alle Lose'!$A$10:$H$196,3,FALSE)</f>
        <v>1</v>
      </c>
      <c r="G32" s="275"/>
      <c r="H32" s="278"/>
      <c r="I32" s="119" t="e">
        <f>ROUND(VLOOKUP(H32,'Übersicht Stundensätze'!$A$7:$E$12,5,0)/G32,4)</f>
        <v>#N/A</v>
      </c>
      <c r="J32" s="277"/>
      <c r="K32" s="120" t="e">
        <f t="shared" si="4"/>
        <v>#N/A</v>
      </c>
      <c r="L32" s="74" t="e">
        <f t="shared" si="5"/>
        <v>#N/A</v>
      </c>
    </row>
    <row r="33" spans="1:12" ht="27" customHeight="1" x14ac:dyDescent="0.2">
      <c r="A33" s="61" t="s">
        <v>15</v>
      </c>
      <c r="B33" s="62" t="s">
        <v>509</v>
      </c>
      <c r="C33" s="34" t="str">
        <f>VLOOKUP(A33,'Daten alle Lose'!$A$10:$H$196,5,FALSE)</f>
        <v>U</v>
      </c>
      <c r="D33" s="34">
        <f>VLOOKUP(A33,'Daten alle Lose'!$A$10:$I$196,HLOOKUP($F$6,'Daten alle Lose'!$A$10:$I$12,3,FALSE),FALSE)</f>
        <v>20</v>
      </c>
      <c r="E33" s="34" t="str">
        <f>VLOOKUP(A33,'Daten alle Lose'!$A$10:$H$196,4,FALSE)</f>
        <v>Stück</v>
      </c>
      <c r="F33" s="63">
        <f>VLOOKUP(A33,'Daten alle Lose'!$A$10:$H$196,3,FALSE)</f>
        <v>1</v>
      </c>
      <c r="G33" s="275"/>
      <c r="H33" s="278"/>
      <c r="I33" s="119" t="e">
        <f>ROUND(VLOOKUP(H33,'Übersicht Stundensätze'!$A$7:$E$12,5,0)/G33,4)</f>
        <v>#N/A</v>
      </c>
      <c r="J33" s="277"/>
      <c r="K33" s="120" t="e">
        <f t="shared" si="4"/>
        <v>#N/A</v>
      </c>
      <c r="L33" s="74" t="e">
        <f t="shared" si="5"/>
        <v>#N/A</v>
      </c>
    </row>
    <row r="34" spans="1:12" ht="27" customHeight="1" x14ac:dyDescent="0.2">
      <c r="A34" s="61" t="s">
        <v>16</v>
      </c>
      <c r="B34" s="62" t="s">
        <v>510</v>
      </c>
      <c r="C34" s="34" t="str">
        <f>VLOOKUP(A34,'Daten alle Lose'!$A$10:$H$196,5,FALSE)</f>
        <v>U</v>
      </c>
      <c r="D34" s="34">
        <f>VLOOKUP(A34,'Daten alle Lose'!$A$10:$I$196,HLOOKUP($F$6,'Daten alle Lose'!$A$10:$I$12,3,FALSE),FALSE)</f>
        <v>500</v>
      </c>
      <c r="E34" s="34" t="str">
        <f>VLOOKUP(A34,'Daten alle Lose'!$A$10:$H$196,4,FALSE)</f>
        <v>Stück</v>
      </c>
      <c r="F34" s="63">
        <f>VLOOKUP(A34,'Daten alle Lose'!$A$10:$H$196,3,FALSE)</f>
        <v>1</v>
      </c>
      <c r="G34" s="275"/>
      <c r="H34" s="278"/>
      <c r="I34" s="119" t="e">
        <f>ROUND(VLOOKUP(H34,'Übersicht Stundensätze'!$A$7:$E$12,5,0)/G34,4)</f>
        <v>#N/A</v>
      </c>
      <c r="J34" s="277"/>
      <c r="K34" s="120" t="e">
        <f t="shared" si="4"/>
        <v>#N/A</v>
      </c>
      <c r="L34" s="74" t="e">
        <f t="shared" si="5"/>
        <v>#N/A</v>
      </c>
    </row>
    <row r="35" spans="1:12" ht="27" customHeight="1" x14ac:dyDescent="0.2">
      <c r="A35" s="61" t="s">
        <v>17</v>
      </c>
      <c r="B35" s="62" t="s">
        <v>511</v>
      </c>
      <c r="C35" s="34" t="str">
        <f>VLOOKUP(A35,'Daten alle Lose'!$A$10:$H$196,5,FALSE)</f>
        <v>U</v>
      </c>
      <c r="D35" s="34">
        <f>VLOOKUP(A35,'Daten alle Lose'!$A$10:$I$196,HLOOKUP($F$6,'Daten alle Lose'!$A$10:$I$12,3,FALSE),FALSE)</f>
        <v>200</v>
      </c>
      <c r="E35" s="34" t="str">
        <f>VLOOKUP(A35,'Daten alle Lose'!$A$10:$H$196,4,FALSE)</f>
        <v>Stück</v>
      </c>
      <c r="F35" s="63">
        <f>VLOOKUP(A35,'Daten alle Lose'!$A$10:$H$196,3,FALSE)</f>
        <v>1</v>
      </c>
      <c r="G35" s="275"/>
      <c r="H35" s="278"/>
      <c r="I35" s="119" t="e">
        <f>ROUND(VLOOKUP(H35,'Übersicht Stundensätze'!$A$7:$E$12,5,0)/G35,4)</f>
        <v>#N/A</v>
      </c>
      <c r="J35" s="277"/>
      <c r="K35" s="120" t="e">
        <f t="shared" si="4"/>
        <v>#N/A</v>
      </c>
      <c r="L35" s="74" t="e">
        <f t="shared" si="5"/>
        <v>#N/A</v>
      </c>
    </row>
    <row r="36" spans="1:12" ht="27" customHeight="1" x14ac:dyDescent="0.2">
      <c r="A36" s="61" t="s">
        <v>18</v>
      </c>
      <c r="B36" s="62" t="s">
        <v>512</v>
      </c>
      <c r="C36" s="34" t="str">
        <f>VLOOKUP(A36,'Daten alle Lose'!$A$10:$H$196,5,FALSE)</f>
        <v>U</v>
      </c>
      <c r="D36" s="34">
        <f>VLOOKUP(A36,'Daten alle Lose'!$A$10:$I$196,HLOOKUP($F$6,'Daten alle Lose'!$A$10:$I$12,3,FALSE),FALSE)</f>
        <v>50</v>
      </c>
      <c r="E36" s="34" t="str">
        <f>VLOOKUP(A36,'Daten alle Lose'!$A$10:$H$196,4,FALSE)</f>
        <v>Stück</v>
      </c>
      <c r="F36" s="63">
        <f>VLOOKUP(A36,'Daten alle Lose'!$A$10:$H$196,3,FALSE)</f>
        <v>1</v>
      </c>
      <c r="G36" s="275"/>
      <c r="H36" s="278"/>
      <c r="I36" s="119" t="e">
        <f>ROUND(VLOOKUP(H36,'Übersicht Stundensätze'!$A$7:$E$12,5,0)/G36,4)</f>
        <v>#N/A</v>
      </c>
      <c r="J36" s="277"/>
      <c r="K36" s="120" t="e">
        <f t="shared" si="4"/>
        <v>#N/A</v>
      </c>
      <c r="L36" s="74" t="e">
        <f t="shared" si="5"/>
        <v>#N/A</v>
      </c>
    </row>
    <row r="37" spans="1:12" ht="27" customHeight="1" x14ac:dyDescent="0.2">
      <c r="A37" s="61" t="s">
        <v>19</v>
      </c>
      <c r="B37" s="62" t="s">
        <v>489</v>
      </c>
      <c r="C37" s="34" t="str">
        <f>VLOOKUP(A37,'Daten alle Lose'!$A$10:$H$196,5,FALSE)</f>
        <v>U</v>
      </c>
      <c r="D37" s="34">
        <f>VLOOKUP(A37,'Daten alle Lose'!$A$10:$I$196,HLOOKUP($F$6,'Daten alle Lose'!$A$10:$I$12,3,FALSE),FALSE)</f>
        <v>10</v>
      </c>
      <c r="E37" s="34" t="str">
        <f>VLOOKUP(A37,'Daten alle Lose'!$A$10:$H$196,4,FALSE)</f>
        <v>Stück</v>
      </c>
      <c r="F37" s="63">
        <f>VLOOKUP(A37,'Daten alle Lose'!$A$10:$H$196,3,FALSE)</f>
        <v>1</v>
      </c>
      <c r="G37" s="275"/>
      <c r="H37" s="278"/>
      <c r="I37" s="119" t="e">
        <f>ROUND(VLOOKUP(H37,'Übersicht Stundensätze'!$A$7:$E$12,5,0)/G37,4)</f>
        <v>#N/A</v>
      </c>
      <c r="J37" s="277"/>
      <c r="K37" s="120" t="e">
        <f t="shared" si="4"/>
        <v>#N/A</v>
      </c>
      <c r="L37" s="74" t="e">
        <f t="shared" si="5"/>
        <v>#N/A</v>
      </c>
    </row>
    <row r="38" spans="1:12" ht="27" customHeight="1" x14ac:dyDescent="0.2">
      <c r="A38" s="61" t="s">
        <v>20</v>
      </c>
      <c r="B38" s="62" t="s">
        <v>291</v>
      </c>
      <c r="C38" s="34" t="str">
        <f>VLOOKUP(A38,'Daten alle Lose'!$A$10:$H$196,5,FALSE)</f>
        <v>U</v>
      </c>
      <c r="D38" s="34">
        <f>VLOOKUP(A38,'Daten alle Lose'!$A$10:$I$196,HLOOKUP($F$6,'Daten alle Lose'!$A$10:$I$12,3,FALSE),FALSE)</f>
        <v>5</v>
      </c>
      <c r="E38" s="34" t="str">
        <f>VLOOKUP(A38,'Daten alle Lose'!$A$10:$H$196,4,FALSE)</f>
        <v>m³</v>
      </c>
      <c r="F38" s="63">
        <f>VLOOKUP(A38,'Daten alle Lose'!$A$10:$H$196,3,FALSE)</f>
        <v>1</v>
      </c>
      <c r="G38" s="106"/>
      <c r="H38" s="107"/>
      <c r="I38" s="277"/>
      <c r="J38" s="277"/>
      <c r="K38" s="120">
        <f t="shared" si="4"/>
        <v>0</v>
      </c>
      <c r="L38" s="74">
        <f t="shared" si="5"/>
        <v>0</v>
      </c>
    </row>
    <row r="39" spans="1:12" ht="27" customHeight="1" x14ac:dyDescent="0.2">
      <c r="A39" s="57"/>
      <c r="B39" s="65"/>
      <c r="C39" s="70"/>
      <c r="D39" s="70"/>
      <c r="E39" s="70"/>
      <c r="F39" s="70"/>
      <c r="G39" s="70"/>
      <c r="H39" s="70"/>
      <c r="I39" s="67"/>
      <c r="J39" s="67"/>
      <c r="K39" s="124" t="s">
        <v>504</v>
      </c>
      <c r="L39" s="69" t="e">
        <f>SUM(L25:L38)</f>
        <v>#N/A</v>
      </c>
    </row>
    <row r="40" spans="1:12" ht="18" customHeight="1" x14ac:dyDescent="0.2">
      <c r="A40" s="126"/>
      <c r="B40" s="127"/>
      <c r="C40" s="127"/>
      <c r="D40" s="127"/>
      <c r="E40" s="127"/>
      <c r="F40" s="127"/>
      <c r="G40" s="127"/>
      <c r="H40" s="127"/>
      <c r="I40" s="127"/>
      <c r="J40" s="127"/>
      <c r="K40" s="127"/>
      <c r="L40" s="128"/>
    </row>
    <row r="41" spans="1:12" ht="27" customHeight="1" x14ac:dyDescent="0.2">
      <c r="A41" s="57" t="s">
        <v>21</v>
      </c>
      <c r="B41" s="58" t="s">
        <v>60</v>
      </c>
      <c r="C41" s="59"/>
      <c r="D41" s="59"/>
      <c r="E41" s="59"/>
      <c r="F41" s="59"/>
      <c r="G41" s="59"/>
      <c r="H41" s="59"/>
      <c r="I41" s="59"/>
      <c r="J41" s="59"/>
      <c r="K41" s="59"/>
      <c r="L41" s="60"/>
    </row>
    <row r="42" spans="1:12" ht="27" customHeight="1" x14ac:dyDescent="0.2">
      <c r="A42" s="61" t="s">
        <v>22</v>
      </c>
      <c r="B42" s="62" t="s">
        <v>518</v>
      </c>
      <c r="C42" s="34" t="str">
        <f>VLOOKUP(A42,'Daten alle Lose'!$A$10:$H$196,5,FALSE)</f>
        <v>U</v>
      </c>
      <c r="D42" s="34">
        <f>VLOOKUP(A42,'Daten alle Lose'!$A$10:$I$196,HLOOKUP($F$6,'Daten alle Lose'!$A$10:$I$12,3,FALSE),FALSE)</f>
        <v>10</v>
      </c>
      <c r="E42" s="34" t="str">
        <f>VLOOKUP(A42,'Daten alle Lose'!$A$10:$H$196,4,FALSE)</f>
        <v>Stück</v>
      </c>
      <c r="F42" s="63">
        <f>VLOOKUP(A42,'Daten alle Lose'!$A$10:$H$196,3,FALSE)</f>
        <v>1</v>
      </c>
      <c r="G42" s="108"/>
      <c r="H42" s="71"/>
      <c r="I42" s="277"/>
      <c r="J42" s="277"/>
      <c r="K42" s="120">
        <f t="shared" ref="K42:K64" si="6">ROUND(I42+J42,4)</f>
        <v>0</v>
      </c>
      <c r="L42" s="74">
        <f t="shared" ref="L42:L64" si="7">K42*D42*F42</f>
        <v>0</v>
      </c>
    </row>
    <row r="43" spans="1:12" ht="27" customHeight="1" x14ac:dyDescent="0.2">
      <c r="A43" s="61" t="s">
        <v>23</v>
      </c>
      <c r="B43" s="62" t="s">
        <v>519</v>
      </c>
      <c r="C43" s="34" t="str">
        <f>VLOOKUP(A43,'Daten alle Lose'!$A$10:$H$196,5,FALSE)</f>
        <v>U</v>
      </c>
      <c r="D43" s="34">
        <f>VLOOKUP(A43,'Daten alle Lose'!$A$10:$I$196,HLOOKUP($F$6,'Daten alle Lose'!$A$10:$I$12,3,FALSE),FALSE)</f>
        <v>20</v>
      </c>
      <c r="E43" s="34" t="str">
        <f>VLOOKUP(A43,'Daten alle Lose'!$A$10:$H$196,4,FALSE)</f>
        <v>Stück</v>
      </c>
      <c r="F43" s="63">
        <f>VLOOKUP(A43,'Daten alle Lose'!$A$10:$H$196,3,FALSE)</f>
        <v>1</v>
      </c>
      <c r="G43" s="109"/>
      <c r="H43" s="72"/>
      <c r="I43" s="277"/>
      <c r="J43" s="277"/>
      <c r="K43" s="120">
        <f t="shared" si="6"/>
        <v>0</v>
      </c>
      <c r="L43" s="74">
        <f t="shared" si="7"/>
        <v>0</v>
      </c>
    </row>
    <row r="44" spans="1:12" ht="27" customHeight="1" x14ac:dyDescent="0.2">
      <c r="A44" s="61" t="s">
        <v>24</v>
      </c>
      <c r="B44" s="62" t="s">
        <v>520</v>
      </c>
      <c r="C44" s="34" t="str">
        <f>VLOOKUP(A44,'Daten alle Lose'!$A$10:$H$196,5,FALSE)</f>
        <v>U</v>
      </c>
      <c r="D44" s="34">
        <f>VLOOKUP(A44,'Daten alle Lose'!$A$10:$I$196,HLOOKUP($F$6,'Daten alle Lose'!$A$10:$I$12,3,FALSE),FALSE)</f>
        <v>20</v>
      </c>
      <c r="E44" s="34" t="str">
        <f>VLOOKUP(A44,'Daten alle Lose'!$A$10:$H$196,4,FALSE)</f>
        <v>Stück</v>
      </c>
      <c r="F44" s="63">
        <f>VLOOKUP(A44,'Daten alle Lose'!$A$10:$H$196,3,FALSE)</f>
        <v>1</v>
      </c>
      <c r="G44" s="109"/>
      <c r="H44" s="72"/>
      <c r="I44" s="277"/>
      <c r="J44" s="277"/>
      <c r="K44" s="120">
        <f t="shared" si="6"/>
        <v>0</v>
      </c>
      <c r="L44" s="74">
        <f t="shared" si="7"/>
        <v>0</v>
      </c>
    </row>
    <row r="45" spans="1:12" ht="27" customHeight="1" x14ac:dyDescent="0.2">
      <c r="A45" s="61" t="s">
        <v>25</v>
      </c>
      <c r="B45" s="62" t="s">
        <v>238</v>
      </c>
      <c r="C45" s="34" t="str">
        <f>VLOOKUP(A45,'Daten alle Lose'!$A$10:$H$196,5,FALSE)</f>
        <v>U</v>
      </c>
      <c r="D45" s="34">
        <f>VLOOKUP(A45,'Daten alle Lose'!$A$10:$I$196,HLOOKUP($F$6,'Daten alle Lose'!$A$10:$I$12,3,FALSE),FALSE)</f>
        <v>5</v>
      </c>
      <c r="E45" s="34" t="str">
        <f>VLOOKUP(A45,'Daten alle Lose'!$A$10:$H$196,4,FALSE)</f>
        <v>Stück</v>
      </c>
      <c r="F45" s="63">
        <f>VLOOKUP(A45,'Daten alle Lose'!$A$10:$H$196,3,FALSE)</f>
        <v>1</v>
      </c>
      <c r="G45" s="109"/>
      <c r="H45" s="72"/>
      <c r="I45" s="277"/>
      <c r="J45" s="277"/>
      <c r="K45" s="120">
        <f t="shared" si="6"/>
        <v>0</v>
      </c>
      <c r="L45" s="74">
        <f t="shared" si="7"/>
        <v>0</v>
      </c>
    </row>
    <row r="46" spans="1:12" ht="27" customHeight="1" x14ac:dyDescent="0.2">
      <c r="A46" s="61" t="s">
        <v>26</v>
      </c>
      <c r="B46" s="62" t="s">
        <v>239</v>
      </c>
      <c r="C46" s="34" t="str">
        <f>VLOOKUP(A46,'Daten alle Lose'!$A$10:$H$196,5,FALSE)</f>
        <v>U</v>
      </c>
      <c r="D46" s="34">
        <f>VLOOKUP(A46,'Daten alle Lose'!$A$10:$I$196,HLOOKUP($F$6,'Daten alle Lose'!$A$10:$I$12,3,FALSE),FALSE)</f>
        <v>20</v>
      </c>
      <c r="E46" s="34" t="str">
        <f>VLOOKUP(A46,'Daten alle Lose'!$A$10:$H$196,4,FALSE)</f>
        <v>Stück</v>
      </c>
      <c r="F46" s="63">
        <f>VLOOKUP(A46,'Daten alle Lose'!$A$10:$H$196,3,FALSE)</f>
        <v>1</v>
      </c>
      <c r="G46" s="109"/>
      <c r="H46" s="72"/>
      <c r="I46" s="277"/>
      <c r="J46" s="277"/>
      <c r="K46" s="120">
        <f t="shared" si="6"/>
        <v>0</v>
      </c>
      <c r="L46" s="74">
        <f t="shared" si="7"/>
        <v>0</v>
      </c>
    </row>
    <row r="47" spans="1:12" ht="27" customHeight="1" x14ac:dyDescent="0.2">
      <c r="A47" s="61" t="s">
        <v>27</v>
      </c>
      <c r="B47" s="62" t="s">
        <v>240</v>
      </c>
      <c r="C47" s="34" t="str">
        <f>VLOOKUP(A47,'Daten alle Lose'!$A$10:$H$196,5,FALSE)</f>
        <v>U</v>
      </c>
      <c r="D47" s="34">
        <f>VLOOKUP(A47,'Daten alle Lose'!$A$10:$I$196,HLOOKUP($F$6,'Daten alle Lose'!$A$10:$I$12,3,FALSE),FALSE)</f>
        <v>10</v>
      </c>
      <c r="E47" s="34" t="str">
        <f>VLOOKUP(A47,'Daten alle Lose'!$A$10:$H$196,4,FALSE)</f>
        <v>Stück</v>
      </c>
      <c r="F47" s="63">
        <f>VLOOKUP(A47,'Daten alle Lose'!$A$10:$H$196,3,FALSE)</f>
        <v>1</v>
      </c>
      <c r="G47" s="109"/>
      <c r="H47" s="72"/>
      <c r="I47" s="277"/>
      <c r="J47" s="277"/>
      <c r="K47" s="120">
        <f t="shared" si="6"/>
        <v>0</v>
      </c>
      <c r="L47" s="74">
        <f t="shared" si="7"/>
        <v>0</v>
      </c>
    </row>
    <row r="48" spans="1:12" ht="27" customHeight="1" x14ac:dyDescent="0.2">
      <c r="A48" s="61" t="s">
        <v>28</v>
      </c>
      <c r="B48" s="62" t="str">
        <f>'Daten alle Lose'!B43</f>
        <v>Erziehungs- und Aufbauschnitt bis 15 cm</v>
      </c>
      <c r="C48" s="34" t="str">
        <f>VLOOKUP(A48,'Daten alle Lose'!$A$10:$H$196,5,FALSE)</f>
        <v>U</v>
      </c>
      <c r="D48" s="34">
        <f>VLOOKUP(A48,'Daten alle Lose'!$A$10:$I$196,HLOOKUP($F$6,'Daten alle Lose'!$A$10:$I$12,3,FALSE),FALSE)</f>
        <v>10</v>
      </c>
      <c r="E48" s="34" t="str">
        <f>VLOOKUP(A48,'Daten alle Lose'!$A$10:$H$196,4,FALSE)</f>
        <v>Stück</v>
      </c>
      <c r="F48" s="63">
        <f>VLOOKUP(A48,'Daten alle Lose'!$A$10:$H$196,3,FALSE)</f>
        <v>1</v>
      </c>
      <c r="G48" s="109"/>
      <c r="H48" s="72"/>
      <c r="I48" s="277"/>
      <c r="J48" s="277"/>
      <c r="K48" s="120">
        <f t="shared" si="6"/>
        <v>0</v>
      </c>
      <c r="L48" s="74">
        <f t="shared" si="7"/>
        <v>0</v>
      </c>
    </row>
    <row r="49" spans="1:12" ht="27" customHeight="1" x14ac:dyDescent="0.2">
      <c r="A49" s="61" t="s">
        <v>29</v>
      </c>
      <c r="B49" s="62" t="str">
        <f>'Daten alle Lose'!B44</f>
        <v>Kronenpflege 15-30 cm</v>
      </c>
      <c r="C49" s="34" t="str">
        <f>VLOOKUP(A49,'Daten alle Lose'!$A$10:$H$196,5,FALSE)</f>
        <v>U</v>
      </c>
      <c r="D49" s="34">
        <f>VLOOKUP(A49,'Daten alle Lose'!$A$10:$I$196,HLOOKUP($F$6,'Daten alle Lose'!$A$10:$I$12,3,FALSE),FALSE)</f>
        <v>20</v>
      </c>
      <c r="E49" s="34" t="str">
        <f>VLOOKUP(A49,'Daten alle Lose'!$A$10:$H$196,4,FALSE)</f>
        <v>Stück</v>
      </c>
      <c r="F49" s="63">
        <f>VLOOKUP(A49,'Daten alle Lose'!$A$10:$H$196,3,FALSE)</f>
        <v>1</v>
      </c>
      <c r="G49" s="109"/>
      <c r="H49" s="72"/>
      <c r="I49" s="277"/>
      <c r="J49" s="277"/>
      <c r="K49" s="120">
        <f t="shared" si="6"/>
        <v>0</v>
      </c>
      <c r="L49" s="74">
        <f t="shared" si="7"/>
        <v>0</v>
      </c>
    </row>
    <row r="50" spans="1:12" ht="27" customHeight="1" x14ac:dyDescent="0.2">
      <c r="A50" s="61" t="s">
        <v>30</v>
      </c>
      <c r="B50" s="62" t="str">
        <f>'Daten alle Lose'!B45</f>
        <v>Kronenpflege 30-60 cm</v>
      </c>
      <c r="C50" s="34" t="str">
        <f>VLOOKUP(A50,'Daten alle Lose'!$A$10:$H$196,5,FALSE)</f>
        <v>U</v>
      </c>
      <c r="D50" s="34">
        <f>VLOOKUP(A50,'Daten alle Lose'!$A$10:$I$196,HLOOKUP($F$6,'Daten alle Lose'!$A$10:$I$12,3,FALSE),FALSE)</f>
        <v>20</v>
      </c>
      <c r="E50" s="34" t="str">
        <f>VLOOKUP(A50,'Daten alle Lose'!$A$10:$H$196,4,FALSE)</f>
        <v>Stück</v>
      </c>
      <c r="F50" s="63">
        <f>VLOOKUP(A50,'Daten alle Lose'!$A$10:$H$196,3,FALSE)</f>
        <v>1</v>
      </c>
      <c r="G50" s="109"/>
      <c r="H50" s="72"/>
      <c r="I50" s="277"/>
      <c r="J50" s="277"/>
      <c r="K50" s="120">
        <f t="shared" si="6"/>
        <v>0</v>
      </c>
      <c r="L50" s="74">
        <f t="shared" si="7"/>
        <v>0</v>
      </c>
    </row>
    <row r="51" spans="1:12" ht="27" customHeight="1" x14ac:dyDescent="0.2">
      <c r="A51" s="61" t="s">
        <v>31</v>
      </c>
      <c r="B51" s="62" t="str">
        <f>'Daten alle Lose'!B46</f>
        <v>Kronenpflege 60-80 cm</v>
      </c>
      <c r="C51" s="34" t="str">
        <f>VLOOKUP(A51,'Daten alle Lose'!$A$10:$H$196,5,FALSE)</f>
        <v>U</v>
      </c>
      <c r="D51" s="34">
        <f>VLOOKUP(A51,'Daten alle Lose'!$A$10:$I$196,HLOOKUP($F$6,'Daten alle Lose'!$A$10:$I$12,3,FALSE),FALSE)</f>
        <v>10</v>
      </c>
      <c r="E51" s="34" t="str">
        <f>VLOOKUP(A51,'Daten alle Lose'!$A$10:$H$196,4,FALSE)</f>
        <v>Stück</v>
      </c>
      <c r="F51" s="63">
        <f>VLOOKUP(A51,'Daten alle Lose'!$A$10:$H$196,3,FALSE)</f>
        <v>1</v>
      </c>
      <c r="G51" s="109"/>
      <c r="H51" s="72"/>
      <c r="I51" s="277"/>
      <c r="J51" s="277"/>
      <c r="K51" s="120">
        <f t="shared" si="6"/>
        <v>0</v>
      </c>
      <c r="L51" s="74">
        <f t="shared" si="7"/>
        <v>0</v>
      </c>
    </row>
    <row r="52" spans="1:12" ht="27" customHeight="1" x14ac:dyDescent="0.2">
      <c r="A52" s="61" t="s">
        <v>32</v>
      </c>
      <c r="B52" s="62" t="s">
        <v>241</v>
      </c>
      <c r="C52" s="34" t="str">
        <f>VLOOKUP(A52,'Daten alle Lose'!$A$10:$H$196,5,FALSE)</f>
        <v>U</v>
      </c>
      <c r="D52" s="34">
        <f>VLOOKUP(A52,'Daten alle Lose'!$A$10:$I$196,HLOOKUP($F$6,'Daten alle Lose'!$A$10:$I$12,3,FALSE),FALSE)</f>
        <v>20</v>
      </c>
      <c r="E52" s="34" t="str">
        <f>VLOOKUP(A52,'Daten alle Lose'!$A$10:$H$196,4,FALSE)</f>
        <v>Stück</v>
      </c>
      <c r="F52" s="63">
        <f>VLOOKUP(A52,'Daten alle Lose'!$A$10:$H$196,3,FALSE)</f>
        <v>1</v>
      </c>
      <c r="G52" s="109"/>
      <c r="H52" s="72"/>
      <c r="I52" s="277"/>
      <c r="J52" s="277"/>
      <c r="K52" s="120">
        <f t="shared" si="6"/>
        <v>0</v>
      </c>
      <c r="L52" s="74">
        <f t="shared" si="7"/>
        <v>0</v>
      </c>
    </row>
    <row r="53" spans="1:12" ht="27" customHeight="1" x14ac:dyDescent="0.2">
      <c r="A53" s="61" t="s">
        <v>33</v>
      </c>
      <c r="B53" s="62" t="s">
        <v>242</v>
      </c>
      <c r="C53" s="34" t="str">
        <f>VLOOKUP(A53,'Daten alle Lose'!$A$10:$H$196,5,FALSE)</f>
        <v>U</v>
      </c>
      <c r="D53" s="34">
        <f>VLOOKUP(A53,'Daten alle Lose'!$A$10:$I$196,HLOOKUP($F$6,'Daten alle Lose'!$A$10:$I$12,3,FALSE),FALSE)</f>
        <v>20</v>
      </c>
      <c r="E53" s="34" t="str">
        <f>VLOOKUP(A53,'Daten alle Lose'!$A$10:$H$196,4,FALSE)</f>
        <v>Stück</v>
      </c>
      <c r="F53" s="63">
        <f>VLOOKUP(A53,'Daten alle Lose'!$A$10:$H$196,3,FALSE)</f>
        <v>1</v>
      </c>
      <c r="G53" s="109"/>
      <c r="H53" s="72"/>
      <c r="I53" s="277"/>
      <c r="J53" s="277"/>
      <c r="K53" s="120">
        <f t="shared" si="6"/>
        <v>0</v>
      </c>
      <c r="L53" s="74">
        <f t="shared" si="7"/>
        <v>0</v>
      </c>
    </row>
    <row r="54" spans="1:12" ht="27" customHeight="1" x14ac:dyDescent="0.2">
      <c r="A54" s="61" t="s">
        <v>34</v>
      </c>
      <c r="B54" s="62" t="s">
        <v>243</v>
      </c>
      <c r="C54" s="34" t="str">
        <f>VLOOKUP(A54,'Daten alle Lose'!$A$10:$H$196,5,FALSE)</f>
        <v>U</v>
      </c>
      <c r="D54" s="34">
        <f>VLOOKUP(A54,'Daten alle Lose'!$A$10:$I$196,HLOOKUP($F$6,'Daten alle Lose'!$A$10:$I$12,3,FALSE),FALSE)</f>
        <v>10</v>
      </c>
      <c r="E54" s="34" t="str">
        <f>VLOOKUP(A54,'Daten alle Lose'!$A$10:$H$196,4,FALSE)</f>
        <v>Stück</v>
      </c>
      <c r="F54" s="63">
        <f>VLOOKUP(A54,'Daten alle Lose'!$A$10:$H$196,3,FALSE)</f>
        <v>1</v>
      </c>
      <c r="G54" s="109"/>
      <c r="H54" s="72"/>
      <c r="I54" s="277"/>
      <c r="J54" s="277"/>
      <c r="K54" s="120">
        <f t="shared" si="6"/>
        <v>0</v>
      </c>
      <c r="L54" s="74">
        <f t="shared" si="7"/>
        <v>0</v>
      </c>
    </row>
    <row r="55" spans="1:12" ht="27" customHeight="1" x14ac:dyDescent="0.2">
      <c r="A55" s="61" t="s">
        <v>35</v>
      </c>
      <c r="B55" s="62" t="s">
        <v>423</v>
      </c>
      <c r="C55" s="34" t="str">
        <f>VLOOKUP(A55,'Daten alle Lose'!$A$10:$H$196,5,FALSE)</f>
        <v>U</v>
      </c>
      <c r="D55" s="34">
        <f>VLOOKUP(A55,'Daten alle Lose'!$A$10:$I$196,HLOOKUP($F$6,'Daten alle Lose'!$A$10:$I$12,3,FALSE),FALSE)</f>
        <v>50</v>
      </c>
      <c r="E55" s="34" t="str">
        <f>VLOOKUP(A55,'Daten alle Lose'!$A$10:$H$196,4,FALSE)</f>
        <v>Stück</v>
      </c>
      <c r="F55" s="63">
        <f>VLOOKUP(A55,'Daten alle Lose'!$A$10:$H$196,3,FALSE)</f>
        <v>1</v>
      </c>
      <c r="G55" s="109"/>
      <c r="H55" s="72"/>
      <c r="I55" s="277"/>
      <c r="J55" s="277"/>
      <c r="K55" s="120">
        <f t="shared" si="6"/>
        <v>0</v>
      </c>
      <c r="L55" s="74">
        <f t="shared" ref="L55:L58" si="8">K55*D55*F55</f>
        <v>0</v>
      </c>
    </row>
    <row r="56" spans="1:12" ht="27" customHeight="1" x14ac:dyDescent="0.2">
      <c r="A56" s="61" t="s">
        <v>36</v>
      </c>
      <c r="B56" s="62" t="s">
        <v>426</v>
      </c>
      <c r="C56" s="34" t="str">
        <f>VLOOKUP(A56,'Daten alle Lose'!$A$10:$H$196,5,FALSE)</f>
        <v>NU</v>
      </c>
      <c r="D56" s="34">
        <f>VLOOKUP(A56,'Daten alle Lose'!$A$10:$I$196,HLOOKUP($F$6,'Daten alle Lose'!$A$10:$I$12,3,FALSE),FALSE)</f>
        <v>1</v>
      </c>
      <c r="E56" s="34" t="str">
        <f>VLOOKUP(A56,'Daten alle Lose'!$A$10:$H$196,4,FALSE)</f>
        <v>Stück</v>
      </c>
      <c r="F56" s="63">
        <f>VLOOKUP(A56,'Daten alle Lose'!$A$10:$H$196,3,FALSE)</f>
        <v>1</v>
      </c>
      <c r="G56" s="109"/>
      <c r="H56" s="72"/>
      <c r="I56" s="277"/>
      <c r="J56" s="277"/>
      <c r="K56" s="120">
        <f t="shared" si="6"/>
        <v>0</v>
      </c>
      <c r="L56" s="74">
        <f t="shared" si="8"/>
        <v>0</v>
      </c>
    </row>
    <row r="57" spans="1:12" ht="27" customHeight="1" x14ac:dyDescent="0.2">
      <c r="A57" s="61" t="s">
        <v>235</v>
      </c>
      <c r="B57" s="62" t="s">
        <v>427</v>
      </c>
      <c r="C57" s="34" t="str">
        <f>VLOOKUP(A57,'Daten alle Lose'!$A$10:$H$196,5,FALSE)</f>
        <v>NU</v>
      </c>
      <c r="D57" s="34">
        <f>VLOOKUP(A57,'Daten alle Lose'!$A$10:$I$196,HLOOKUP($F$6,'Daten alle Lose'!$A$10:$I$12,3,FALSE),FALSE)</f>
        <v>1</v>
      </c>
      <c r="E57" s="34" t="str">
        <f>VLOOKUP(A57,'Daten alle Lose'!$A$10:$H$196,4,FALSE)</f>
        <v>Stück</v>
      </c>
      <c r="F57" s="63">
        <f>VLOOKUP(A57,'Daten alle Lose'!$A$10:$H$196,3,FALSE)</f>
        <v>1</v>
      </c>
      <c r="G57" s="109"/>
      <c r="H57" s="72"/>
      <c r="I57" s="277"/>
      <c r="J57" s="277"/>
      <c r="K57" s="120">
        <f t="shared" si="6"/>
        <v>0</v>
      </c>
      <c r="L57" s="74">
        <f t="shared" si="8"/>
        <v>0</v>
      </c>
    </row>
    <row r="58" spans="1:12" ht="27" customHeight="1" x14ac:dyDescent="0.2">
      <c r="A58" s="61" t="s">
        <v>247</v>
      </c>
      <c r="B58" s="62" t="s">
        <v>425</v>
      </c>
      <c r="C58" s="34" t="str">
        <f>VLOOKUP(A58,'Daten alle Lose'!$A$10:$H$196,5,FALSE)</f>
        <v>NU</v>
      </c>
      <c r="D58" s="34">
        <f>VLOOKUP(A58,'Daten alle Lose'!$A$10:$I$196,HLOOKUP($F$6,'Daten alle Lose'!$A$10:$I$12,3,FALSE),FALSE)</f>
        <v>1</v>
      </c>
      <c r="E58" s="34" t="str">
        <f>VLOOKUP(A58,'Daten alle Lose'!$A$10:$H$196,4,FALSE)</f>
        <v>Stück</v>
      </c>
      <c r="F58" s="63">
        <f>VLOOKUP(A58,'Daten alle Lose'!$A$10:$H$196,3,FALSE)</f>
        <v>1</v>
      </c>
      <c r="G58" s="109"/>
      <c r="H58" s="72"/>
      <c r="I58" s="277"/>
      <c r="J58" s="277"/>
      <c r="K58" s="120">
        <f t="shared" si="6"/>
        <v>0</v>
      </c>
      <c r="L58" s="74">
        <f t="shared" si="8"/>
        <v>0</v>
      </c>
    </row>
    <row r="59" spans="1:12" ht="27" customHeight="1" x14ac:dyDescent="0.2">
      <c r="A59" s="61" t="s">
        <v>292</v>
      </c>
      <c r="B59" s="62" t="s">
        <v>381</v>
      </c>
      <c r="C59" s="34" t="str">
        <f>VLOOKUP(A59,'Daten alle Lose'!$A$10:$H$196,5,FALSE)</f>
        <v>U</v>
      </c>
      <c r="D59" s="34">
        <f>VLOOKUP(A59,'Daten alle Lose'!$A$10:$I$196,HLOOKUP($F$6,'Daten alle Lose'!$A$10:$I$12,3,FALSE),FALSE)</f>
        <v>5</v>
      </c>
      <c r="E59" s="34" t="str">
        <f>VLOOKUP(A59,'Daten alle Lose'!$A$10:$H$196,4,FALSE)</f>
        <v>Stück</v>
      </c>
      <c r="F59" s="63">
        <f>VLOOKUP(A59,'Daten alle Lose'!$A$10:$H$196,3,FALSE)</f>
        <v>1</v>
      </c>
      <c r="G59" s="109"/>
      <c r="H59" s="72"/>
      <c r="I59" s="277"/>
      <c r="J59" s="277"/>
      <c r="K59" s="120">
        <f t="shared" si="6"/>
        <v>0</v>
      </c>
      <c r="L59" s="74">
        <f t="shared" si="7"/>
        <v>0</v>
      </c>
    </row>
    <row r="60" spans="1:12" ht="27" customHeight="1" x14ac:dyDescent="0.2">
      <c r="A60" s="61" t="s">
        <v>379</v>
      </c>
      <c r="B60" s="62" t="s">
        <v>382</v>
      </c>
      <c r="C60" s="34" t="str">
        <f>VLOOKUP(A60,'Daten alle Lose'!$A$10:$H$196,5,FALSE)</f>
        <v>U</v>
      </c>
      <c r="D60" s="34">
        <f>VLOOKUP(A60,'Daten alle Lose'!$A$10:$I$196,HLOOKUP($F$6,'Daten alle Lose'!$A$10:$I$12,3,FALSE),FALSE)</f>
        <v>5</v>
      </c>
      <c r="E60" s="34" t="str">
        <f>VLOOKUP(A60,'Daten alle Lose'!$A$10:$H$196,4,FALSE)</f>
        <v>Stück</v>
      </c>
      <c r="F60" s="63">
        <f>VLOOKUP(A60,'Daten alle Lose'!$A$10:$H$196,3,FALSE)</f>
        <v>1</v>
      </c>
      <c r="G60" s="109"/>
      <c r="H60" s="72"/>
      <c r="I60" s="277"/>
      <c r="J60" s="277"/>
      <c r="K60" s="120">
        <f t="shared" si="6"/>
        <v>0</v>
      </c>
      <c r="L60" s="74">
        <f t="shared" si="7"/>
        <v>0</v>
      </c>
    </row>
    <row r="61" spans="1:12" ht="27" customHeight="1" x14ac:dyDescent="0.2">
      <c r="A61" s="61" t="s">
        <v>380</v>
      </c>
      <c r="B61" s="62" t="s">
        <v>383</v>
      </c>
      <c r="C61" s="34" t="str">
        <f>VLOOKUP(A61,'Daten alle Lose'!$A$10:$H$196,5,FALSE)</f>
        <v>U</v>
      </c>
      <c r="D61" s="34">
        <f>VLOOKUP(A61,'Daten alle Lose'!$A$10:$I$196,HLOOKUP($F$6,'Daten alle Lose'!$A$10:$I$12,3,FALSE),FALSE)</f>
        <v>1</v>
      </c>
      <c r="E61" s="34" t="str">
        <f>VLOOKUP(A61,'Daten alle Lose'!$A$10:$H$196,4,FALSE)</f>
        <v>Stück</v>
      </c>
      <c r="F61" s="63">
        <f>VLOOKUP(A61,'Daten alle Lose'!$A$10:$H$196,3,FALSE)</f>
        <v>1</v>
      </c>
      <c r="G61" s="109"/>
      <c r="H61" s="72"/>
      <c r="I61" s="277"/>
      <c r="J61" s="277"/>
      <c r="K61" s="120">
        <f t="shared" si="6"/>
        <v>0</v>
      </c>
      <c r="L61" s="74">
        <f t="shared" si="7"/>
        <v>0</v>
      </c>
    </row>
    <row r="62" spans="1:12" ht="27" customHeight="1" x14ac:dyDescent="0.2">
      <c r="A62" s="61" t="s">
        <v>527</v>
      </c>
      <c r="B62" s="62" t="s">
        <v>528</v>
      </c>
      <c r="C62" s="34" t="str">
        <f>VLOOKUP(A62,'Daten alle Lose'!$A$10:$H$196,5,FALSE)</f>
        <v>U</v>
      </c>
      <c r="D62" s="34">
        <f>VLOOKUP(A62,'Daten alle Lose'!$A$10:$I$196,HLOOKUP($F$6,'Daten alle Lose'!$A$10:$I$12,3,FALSE),FALSE)</f>
        <v>1</v>
      </c>
      <c r="E62" s="34" t="str">
        <f>VLOOKUP(A62,'Daten alle Lose'!$A$10:$H$196,4,FALSE)</f>
        <v>Stück</v>
      </c>
      <c r="F62" s="63">
        <f>VLOOKUP(A62,'Daten alle Lose'!$A$10:$H$196,3,FALSE)</f>
        <v>1</v>
      </c>
      <c r="G62" s="109"/>
      <c r="H62" s="72"/>
      <c r="I62" s="277"/>
      <c r="J62" s="277"/>
      <c r="K62" s="120">
        <f t="shared" si="6"/>
        <v>0</v>
      </c>
      <c r="L62" s="74">
        <f t="shared" si="7"/>
        <v>0</v>
      </c>
    </row>
    <row r="63" spans="1:12" ht="27" customHeight="1" x14ac:dyDescent="0.2">
      <c r="A63" s="61" t="s">
        <v>529</v>
      </c>
      <c r="B63" s="62" t="s">
        <v>531</v>
      </c>
      <c r="C63" s="34" t="str">
        <f>VLOOKUP(A63,'Daten alle Lose'!$A$10:$H$196,5,FALSE)</f>
        <v>U</v>
      </c>
      <c r="D63" s="34">
        <f>VLOOKUP(A63,'Daten alle Lose'!$A$10:$I$196,HLOOKUP($F$6,'Daten alle Lose'!$A$10:$I$12,3,FALSE),FALSE)</f>
        <v>1</v>
      </c>
      <c r="E63" s="34" t="str">
        <f>VLOOKUP(A63,'Daten alle Lose'!$A$10:$H$196,4,FALSE)</f>
        <v>Stück</v>
      </c>
      <c r="F63" s="63">
        <f>VLOOKUP(A63,'Daten alle Lose'!$A$10:$H$196,3,FALSE)</f>
        <v>1</v>
      </c>
      <c r="G63" s="109"/>
      <c r="H63" s="72"/>
      <c r="I63" s="277"/>
      <c r="J63" s="277"/>
      <c r="K63" s="120">
        <f t="shared" si="6"/>
        <v>0</v>
      </c>
      <c r="L63" s="74">
        <f t="shared" si="7"/>
        <v>0</v>
      </c>
    </row>
    <row r="64" spans="1:12" ht="27" customHeight="1" x14ac:dyDescent="0.2">
      <c r="A64" s="61" t="s">
        <v>530</v>
      </c>
      <c r="B64" s="62" t="s">
        <v>532</v>
      </c>
      <c r="C64" s="34" t="str">
        <f>VLOOKUP(A64,'Daten alle Lose'!$A$10:$H$196,5,FALSE)</f>
        <v>U</v>
      </c>
      <c r="D64" s="34">
        <f>VLOOKUP(A64,'Daten alle Lose'!$A$10:$I$196,HLOOKUP($F$6,'Daten alle Lose'!$A$10:$I$12,3,FALSE),FALSE)</f>
        <v>1</v>
      </c>
      <c r="E64" s="34" t="str">
        <f>VLOOKUP(A64,'Daten alle Lose'!$A$10:$H$196,4,FALSE)</f>
        <v>Stück</v>
      </c>
      <c r="F64" s="63">
        <f>VLOOKUP(A64,'Daten alle Lose'!$A$10:$H$196,3,FALSE)</f>
        <v>1</v>
      </c>
      <c r="G64" s="109"/>
      <c r="H64" s="72"/>
      <c r="I64" s="277"/>
      <c r="J64" s="277"/>
      <c r="K64" s="120">
        <f t="shared" si="6"/>
        <v>0</v>
      </c>
      <c r="L64" s="74">
        <f t="shared" si="7"/>
        <v>0</v>
      </c>
    </row>
    <row r="65" spans="1:12" ht="27" customHeight="1" x14ac:dyDescent="0.2">
      <c r="A65" s="57"/>
      <c r="B65" s="65"/>
      <c r="C65" s="70"/>
      <c r="D65" s="70"/>
      <c r="E65" s="70"/>
      <c r="F65" s="70"/>
      <c r="G65" s="70"/>
      <c r="H65" s="70"/>
      <c r="I65" s="67"/>
      <c r="J65" s="67"/>
      <c r="K65" s="67" t="s">
        <v>504</v>
      </c>
      <c r="L65" s="69">
        <f>SUM(L42:L64)</f>
        <v>0</v>
      </c>
    </row>
    <row r="66" spans="1:12" ht="18" customHeight="1" x14ac:dyDescent="0.2">
      <c r="A66" s="126"/>
      <c r="B66" s="127"/>
      <c r="C66" s="127"/>
      <c r="D66" s="127"/>
      <c r="E66" s="127"/>
      <c r="F66" s="127"/>
      <c r="G66" s="127"/>
      <c r="H66" s="127"/>
      <c r="I66" s="127"/>
      <c r="J66" s="127"/>
      <c r="K66" s="127"/>
      <c r="L66" s="128"/>
    </row>
    <row r="67" spans="1:12" ht="27" customHeight="1" x14ac:dyDescent="0.2">
      <c r="A67" s="57" t="s">
        <v>37</v>
      </c>
      <c r="B67" s="58" t="s">
        <v>61</v>
      </c>
      <c r="C67" s="59"/>
      <c r="D67" s="59"/>
      <c r="E67" s="59"/>
      <c r="F67" s="59"/>
      <c r="G67" s="59"/>
      <c r="H67" s="59"/>
      <c r="I67" s="59"/>
      <c r="J67" s="59"/>
      <c r="K67" s="59"/>
      <c r="L67" s="60"/>
    </row>
    <row r="68" spans="1:12" ht="27" customHeight="1" x14ac:dyDescent="0.2">
      <c r="A68" s="61" t="s">
        <v>38</v>
      </c>
      <c r="B68" s="62" t="s">
        <v>244</v>
      </c>
      <c r="C68" s="34" t="str">
        <f>VLOOKUP(A68,'Daten alle Lose'!$A$10:$H$196,5,FALSE)</f>
        <v>U</v>
      </c>
      <c r="D68" s="34">
        <f>VLOOKUP(A68,'Daten alle Lose'!$A$10:$I$196,HLOOKUP($F$6,'Daten alle Lose'!$A$10:$I$12,3,FALSE),FALSE)</f>
        <v>5</v>
      </c>
      <c r="E68" s="34" t="str">
        <f>VLOOKUP(A68,'Daten alle Lose'!$A$10:$H$196,4,FALSE)</f>
        <v>Stück</v>
      </c>
      <c r="F68" s="63">
        <f>VLOOKUP(A68,'Daten alle Lose'!$A$10:$H$196,3,FALSE)</f>
        <v>1</v>
      </c>
      <c r="G68" s="108"/>
      <c r="H68" s="71"/>
      <c r="I68" s="277"/>
      <c r="J68" s="277"/>
      <c r="K68" s="120">
        <f t="shared" ref="K68:K80" si="9">ROUND(I68+J68,4)</f>
        <v>0</v>
      </c>
      <c r="L68" s="74">
        <f t="shared" ref="L68:L80" si="10">K68*D68*F68</f>
        <v>0</v>
      </c>
    </row>
    <row r="69" spans="1:12" ht="27" customHeight="1" x14ac:dyDescent="0.2">
      <c r="A69" s="61" t="s">
        <v>39</v>
      </c>
      <c r="B69" s="62" t="s">
        <v>384</v>
      </c>
      <c r="C69" s="34" t="str">
        <f>VLOOKUP(A69,'Daten alle Lose'!$A$10:$H$196,5,FALSE)</f>
        <v>U</v>
      </c>
      <c r="D69" s="34">
        <f>VLOOKUP(A69,'Daten alle Lose'!$A$10:$I$196,HLOOKUP($F$6,'Daten alle Lose'!$A$10:$I$12,3,FALSE),FALSE)</f>
        <v>5</v>
      </c>
      <c r="E69" s="34" t="str">
        <f>VLOOKUP(A69,'Daten alle Lose'!$A$10:$H$196,4,FALSE)</f>
        <v>Stück</v>
      </c>
      <c r="F69" s="63">
        <f>VLOOKUP(A69,'Daten alle Lose'!$A$10:$H$196,3,FALSE)</f>
        <v>1</v>
      </c>
      <c r="G69" s="109"/>
      <c r="H69" s="72"/>
      <c r="I69" s="277"/>
      <c r="J69" s="277"/>
      <c r="K69" s="120">
        <f t="shared" si="9"/>
        <v>0</v>
      </c>
      <c r="L69" s="74">
        <f t="shared" si="10"/>
        <v>0</v>
      </c>
    </row>
    <row r="70" spans="1:12" ht="27" customHeight="1" x14ac:dyDescent="0.2">
      <c r="A70" s="61" t="s">
        <v>40</v>
      </c>
      <c r="B70" s="62" t="s">
        <v>245</v>
      </c>
      <c r="C70" s="34" t="str">
        <f>VLOOKUP(A70,'Daten alle Lose'!$A$10:$H$196,5,FALSE)</f>
        <v>U</v>
      </c>
      <c r="D70" s="34">
        <f>VLOOKUP(A70,'Daten alle Lose'!$A$10:$I$196,HLOOKUP($F$6,'Daten alle Lose'!$A$10:$I$12,3,FALSE),FALSE)</f>
        <v>5</v>
      </c>
      <c r="E70" s="34" t="str">
        <f>VLOOKUP(A70,'Daten alle Lose'!$A$10:$H$196,4,FALSE)</f>
        <v>Stück</v>
      </c>
      <c r="F70" s="63">
        <f>VLOOKUP(A70,'Daten alle Lose'!$A$10:$H$196,3,FALSE)</f>
        <v>1</v>
      </c>
      <c r="G70" s="109"/>
      <c r="H70" s="72"/>
      <c r="I70" s="277"/>
      <c r="J70" s="277"/>
      <c r="K70" s="120">
        <f t="shared" si="9"/>
        <v>0</v>
      </c>
      <c r="L70" s="74">
        <f t="shared" si="10"/>
        <v>0</v>
      </c>
    </row>
    <row r="71" spans="1:12" ht="27" customHeight="1" x14ac:dyDescent="0.2">
      <c r="A71" s="61" t="s">
        <v>41</v>
      </c>
      <c r="B71" s="62" t="s">
        <v>246</v>
      </c>
      <c r="C71" s="34" t="str">
        <f>VLOOKUP(A71,'Daten alle Lose'!$A$10:$H$196,5,FALSE)</f>
        <v>U</v>
      </c>
      <c r="D71" s="34">
        <f>VLOOKUP(A71,'Daten alle Lose'!$A$10:$I$196,HLOOKUP($F$6,'Daten alle Lose'!$A$10:$I$12,3,FALSE),FALSE)</f>
        <v>5</v>
      </c>
      <c r="E71" s="34" t="str">
        <f>VLOOKUP(A71,'Daten alle Lose'!$A$10:$H$196,4,FALSE)</f>
        <v>Stück</v>
      </c>
      <c r="F71" s="63">
        <f>VLOOKUP(A71,'Daten alle Lose'!$A$10:$H$196,3,FALSE)</f>
        <v>1</v>
      </c>
      <c r="G71" s="109"/>
      <c r="H71" s="72"/>
      <c r="I71" s="277"/>
      <c r="J71" s="277"/>
      <c r="K71" s="120">
        <f t="shared" si="9"/>
        <v>0</v>
      </c>
      <c r="L71" s="74">
        <f t="shared" si="10"/>
        <v>0</v>
      </c>
    </row>
    <row r="72" spans="1:12" ht="27" customHeight="1" x14ac:dyDescent="0.2">
      <c r="A72" s="61" t="s">
        <v>42</v>
      </c>
      <c r="B72" s="129" t="s">
        <v>516</v>
      </c>
      <c r="C72" s="34" t="str">
        <f>VLOOKUP(A72,'Daten alle Lose'!$A$10:$H$196,5,FALSE)</f>
        <v>NU</v>
      </c>
      <c r="D72" s="34">
        <f>VLOOKUP(A72,'Daten alle Lose'!$A$10:$I$196,HLOOKUP($F$6,'Daten alle Lose'!$A$10:$I$12,3,FALSE),FALSE)</f>
        <v>1</v>
      </c>
      <c r="E72" s="34" t="str">
        <f>VLOOKUP(A72,'Daten alle Lose'!$A$10:$H$196,4,FALSE)</f>
        <v>Stück</v>
      </c>
      <c r="F72" s="63">
        <f>VLOOKUP(A72,'Daten alle Lose'!$A$10:$H$196,3,FALSE)</f>
        <v>1</v>
      </c>
      <c r="G72" s="109"/>
      <c r="H72" s="72"/>
      <c r="I72" s="277"/>
      <c r="J72" s="277"/>
      <c r="K72" s="120">
        <f t="shared" si="9"/>
        <v>0</v>
      </c>
      <c r="L72" s="74">
        <f t="shared" si="10"/>
        <v>0</v>
      </c>
    </row>
    <row r="73" spans="1:12" ht="27" customHeight="1" x14ac:dyDescent="0.2">
      <c r="A73" s="61" t="s">
        <v>43</v>
      </c>
      <c r="B73" s="129" t="s">
        <v>517</v>
      </c>
      <c r="C73" s="34" t="str">
        <f>VLOOKUP(A73,'Daten alle Lose'!$A$10:$H$196,5,FALSE)</f>
        <v>NU</v>
      </c>
      <c r="D73" s="34">
        <f>VLOOKUP(A73,'Daten alle Lose'!$A$10:$I$196,HLOOKUP($F$6,'Daten alle Lose'!$A$10:$I$12,3,FALSE),FALSE)</f>
        <v>1</v>
      </c>
      <c r="E73" s="34" t="str">
        <f>VLOOKUP(A73,'Daten alle Lose'!$A$10:$H$196,4,FALSE)</f>
        <v>Stück</v>
      </c>
      <c r="F73" s="63">
        <f>VLOOKUP(A73,'Daten alle Lose'!$A$10:$H$196,3,FALSE)</f>
        <v>1</v>
      </c>
      <c r="G73" s="109"/>
      <c r="H73" s="72"/>
      <c r="I73" s="277"/>
      <c r="J73" s="277"/>
      <c r="K73" s="120">
        <f t="shared" si="9"/>
        <v>0</v>
      </c>
      <c r="L73" s="74">
        <f t="shared" si="10"/>
        <v>0</v>
      </c>
    </row>
    <row r="74" spans="1:12" ht="27" customHeight="1" x14ac:dyDescent="0.2">
      <c r="A74" s="61" t="s">
        <v>44</v>
      </c>
      <c r="B74" s="62" t="s">
        <v>424</v>
      </c>
      <c r="C74" s="34" t="str">
        <f>VLOOKUP(A74,'Daten alle Lose'!$A$10:$H$196,5,FALSE)</f>
        <v>NU</v>
      </c>
      <c r="D74" s="34">
        <f>VLOOKUP(A74,'Daten alle Lose'!$A$10:$I$196,HLOOKUP($F$6,'Daten alle Lose'!$A$10:$I$12,3,FALSE),FALSE)</f>
        <v>1</v>
      </c>
      <c r="E74" s="34" t="str">
        <f>VLOOKUP(A74,'Daten alle Lose'!$A$10:$H$196,4,FALSE)</f>
        <v>Stück</v>
      </c>
      <c r="F74" s="63">
        <f>VLOOKUP(A74,'Daten alle Lose'!$A$10:$H$196,3,FALSE)</f>
        <v>1</v>
      </c>
      <c r="G74" s="109"/>
      <c r="H74" s="72"/>
      <c r="I74" s="277"/>
      <c r="J74" s="277"/>
      <c r="K74" s="120">
        <f t="shared" si="9"/>
        <v>0</v>
      </c>
      <c r="L74" s="74">
        <f t="shared" si="10"/>
        <v>0</v>
      </c>
    </row>
    <row r="75" spans="1:12" ht="27" customHeight="1" x14ac:dyDescent="0.2">
      <c r="A75" s="61" t="s">
        <v>45</v>
      </c>
      <c r="B75" s="62" t="s">
        <v>62</v>
      </c>
      <c r="C75" s="34" t="str">
        <f>VLOOKUP(A75,'Daten alle Lose'!$A$10:$H$196,5,FALSE)</f>
        <v>U</v>
      </c>
      <c r="D75" s="34">
        <f>VLOOKUP(A75,'Daten alle Lose'!$A$10:$I$196,HLOOKUP($F$6,'Daten alle Lose'!$A$10:$I$12,3,FALSE),FALSE)</f>
        <v>5</v>
      </c>
      <c r="E75" s="34" t="str">
        <f>VLOOKUP(A75,'Daten alle Lose'!$A$10:$H$196,4,FALSE)</f>
        <v>Stück</v>
      </c>
      <c r="F75" s="63">
        <f>VLOOKUP(A75,'Daten alle Lose'!$A$10:$H$196,3,FALSE)</f>
        <v>1</v>
      </c>
      <c r="G75" s="109"/>
      <c r="H75" s="72"/>
      <c r="I75" s="277"/>
      <c r="J75" s="277"/>
      <c r="K75" s="120">
        <f t="shared" si="9"/>
        <v>0</v>
      </c>
      <c r="L75" s="74">
        <f t="shared" si="10"/>
        <v>0</v>
      </c>
    </row>
    <row r="76" spans="1:12" ht="27" customHeight="1" x14ac:dyDescent="0.2">
      <c r="A76" s="61" t="s">
        <v>46</v>
      </c>
      <c r="B76" s="62" t="s">
        <v>63</v>
      </c>
      <c r="C76" s="34" t="str">
        <f>VLOOKUP(A76,'Daten alle Lose'!$A$10:$H$196,5,FALSE)</f>
        <v>U</v>
      </c>
      <c r="D76" s="34">
        <f>VLOOKUP(A76,'Daten alle Lose'!$A$10:$I$196,HLOOKUP($F$6,'Daten alle Lose'!$A$10:$I$12,3,FALSE),FALSE)</f>
        <v>1</v>
      </c>
      <c r="E76" s="34" t="str">
        <f>VLOOKUP(A76,'Daten alle Lose'!$A$10:$H$196,4,FALSE)</f>
        <v>Stück</v>
      </c>
      <c r="F76" s="63">
        <f>VLOOKUP(A76,'Daten alle Lose'!$A$10:$H$196,3,FALSE)</f>
        <v>1</v>
      </c>
      <c r="G76" s="109"/>
      <c r="H76" s="72"/>
      <c r="I76" s="277"/>
      <c r="J76" s="277"/>
      <c r="K76" s="120">
        <f t="shared" si="9"/>
        <v>0</v>
      </c>
      <c r="L76" s="74">
        <f t="shared" si="10"/>
        <v>0</v>
      </c>
    </row>
    <row r="77" spans="1:12" ht="27" customHeight="1" x14ac:dyDescent="0.2">
      <c r="A77" s="61" t="s">
        <v>47</v>
      </c>
      <c r="B77" s="62" t="s">
        <v>64</v>
      </c>
      <c r="C77" s="34" t="str">
        <f>VLOOKUP(A77,'Daten alle Lose'!$A$10:$H$196,5,FALSE)</f>
        <v>U</v>
      </c>
      <c r="D77" s="34">
        <f>VLOOKUP(A77,'Daten alle Lose'!$A$10:$I$196,HLOOKUP($F$6,'Daten alle Lose'!$A$10:$I$12,3,FALSE),FALSE)</f>
        <v>1</v>
      </c>
      <c r="E77" s="34" t="str">
        <f>VLOOKUP(A77,'Daten alle Lose'!$A$10:$H$196,4,FALSE)</f>
        <v>Stück</v>
      </c>
      <c r="F77" s="63">
        <f>VLOOKUP(A77,'Daten alle Lose'!$A$10:$H$196,3,FALSE)</f>
        <v>1</v>
      </c>
      <c r="G77" s="109"/>
      <c r="H77" s="72"/>
      <c r="I77" s="277"/>
      <c r="J77" s="277"/>
      <c r="K77" s="120">
        <f t="shared" si="9"/>
        <v>0</v>
      </c>
      <c r="L77" s="74">
        <f t="shared" si="10"/>
        <v>0</v>
      </c>
    </row>
    <row r="78" spans="1:12" ht="27" customHeight="1" x14ac:dyDescent="0.2">
      <c r="A78" s="61" t="s">
        <v>48</v>
      </c>
      <c r="B78" s="62" t="s">
        <v>490</v>
      </c>
      <c r="C78" s="34" t="str">
        <f>VLOOKUP(A78,'Daten alle Lose'!$A$10:$H$196,5,FALSE)</f>
        <v>U</v>
      </c>
      <c r="D78" s="34">
        <f>VLOOKUP(A78,'Daten alle Lose'!$A$10:$I$196,HLOOKUP($F$6,'Daten alle Lose'!$A$10:$I$12,3,FALSE),FALSE)</f>
        <v>5</v>
      </c>
      <c r="E78" s="34" t="str">
        <f>VLOOKUP(A78,'Daten alle Lose'!$A$10:$H$196,4,FALSE)</f>
        <v>Stück</v>
      </c>
      <c r="F78" s="63">
        <f>VLOOKUP(A78,'Daten alle Lose'!$A$10:$H$196,3,FALSE)</f>
        <v>1</v>
      </c>
      <c r="G78" s="109"/>
      <c r="H78" s="72"/>
      <c r="I78" s="277"/>
      <c r="J78" s="277"/>
      <c r="K78" s="120">
        <f t="shared" si="9"/>
        <v>0</v>
      </c>
      <c r="L78" s="74">
        <f t="shared" si="10"/>
        <v>0</v>
      </c>
    </row>
    <row r="79" spans="1:12" ht="27" customHeight="1" x14ac:dyDescent="0.2">
      <c r="A79" s="61" t="s">
        <v>236</v>
      </c>
      <c r="B79" s="62" t="s">
        <v>491</v>
      </c>
      <c r="C79" s="34" t="str">
        <f>VLOOKUP(A79,'Daten alle Lose'!$A$10:$H$196,5,FALSE)</f>
        <v>U</v>
      </c>
      <c r="D79" s="34">
        <f>VLOOKUP(A79,'Daten alle Lose'!$A$10:$I$196,HLOOKUP($F$6,'Daten alle Lose'!$A$10:$I$12,3,FALSE),FALSE)</f>
        <v>5</v>
      </c>
      <c r="E79" s="34" t="str">
        <f>VLOOKUP(A79,'Daten alle Lose'!$A$10:$H$196,4,FALSE)</f>
        <v>Stück</v>
      </c>
      <c r="F79" s="63">
        <f>VLOOKUP(A79,'Daten alle Lose'!$A$10:$H$196,3,FALSE)</f>
        <v>1</v>
      </c>
      <c r="G79" s="109"/>
      <c r="H79" s="72"/>
      <c r="I79" s="277"/>
      <c r="J79" s="277"/>
      <c r="K79" s="120">
        <f t="shared" si="9"/>
        <v>0</v>
      </c>
      <c r="L79" s="74">
        <f t="shared" si="10"/>
        <v>0</v>
      </c>
    </row>
    <row r="80" spans="1:12" ht="27" customHeight="1" x14ac:dyDescent="0.2">
      <c r="A80" s="61" t="s">
        <v>248</v>
      </c>
      <c r="B80" s="62" t="s">
        <v>492</v>
      </c>
      <c r="C80" s="34" t="str">
        <f>VLOOKUP(A80,'Daten alle Lose'!$A$10:$H$196,5,FALSE)</f>
        <v>U</v>
      </c>
      <c r="D80" s="34">
        <f>VLOOKUP(A80,'Daten alle Lose'!$A$10:$I$196,HLOOKUP($F$6,'Daten alle Lose'!$A$10:$I$12,3,FALSE),FALSE)</f>
        <v>1</v>
      </c>
      <c r="E80" s="34" t="str">
        <f>VLOOKUP(A80,'Daten alle Lose'!$A$10:$H$196,4,FALSE)</f>
        <v>Stück</v>
      </c>
      <c r="F80" s="63">
        <f>VLOOKUP(A80,'Daten alle Lose'!$A$10:$H$196,3,FALSE)</f>
        <v>1</v>
      </c>
      <c r="G80" s="110"/>
      <c r="H80" s="73"/>
      <c r="I80" s="277"/>
      <c r="J80" s="277"/>
      <c r="K80" s="120">
        <f t="shared" si="9"/>
        <v>0</v>
      </c>
      <c r="L80" s="74">
        <f t="shared" si="10"/>
        <v>0</v>
      </c>
    </row>
    <row r="81" spans="1:12" ht="27" customHeight="1" x14ac:dyDescent="0.2">
      <c r="A81" s="57"/>
      <c r="B81" s="65"/>
      <c r="C81" s="70"/>
      <c r="D81" s="70"/>
      <c r="E81" s="70"/>
      <c r="F81" s="70"/>
      <c r="G81" s="70"/>
      <c r="H81" s="70"/>
      <c r="I81" s="67"/>
      <c r="J81" s="67"/>
      <c r="K81" s="67" t="s">
        <v>504</v>
      </c>
      <c r="L81" s="69">
        <f>SUM(L67:L80)</f>
        <v>0</v>
      </c>
    </row>
    <row r="82" spans="1:12" ht="18" customHeight="1" x14ac:dyDescent="0.2">
      <c r="A82" s="126"/>
      <c r="B82" s="127"/>
      <c r="C82" s="127"/>
      <c r="D82" s="127"/>
      <c r="E82" s="127"/>
      <c r="F82" s="127"/>
      <c r="G82" s="127"/>
      <c r="H82" s="127"/>
      <c r="I82" s="127"/>
      <c r="J82" s="127"/>
      <c r="K82" s="127"/>
      <c r="L82" s="128"/>
    </row>
    <row r="83" spans="1:12" ht="27" customHeight="1" x14ac:dyDescent="0.2">
      <c r="A83" s="57" t="s">
        <v>49</v>
      </c>
      <c r="B83" s="58" t="s">
        <v>65</v>
      </c>
      <c r="C83" s="59"/>
      <c r="D83" s="59"/>
      <c r="E83" s="59"/>
      <c r="F83" s="59"/>
      <c r="G83" s="59"/>
      <c r="H83" s="59"/>
      <c r="I83" s="59"/>
      <c r="J83" s="59"/>
      <c r="K83" s="59"/>
      <c r="L83" s="60"/>
    </row>
    <row r="84" spans="1:12" ht="27" customHeight="1" x14ac:dyDescent="0.2">
      <c r="A84" s="61" t="s">
        <v>50</v>
      </c>
      <c r="B84" s="62" t="s">
        <v>428</v>
      </c>
      <c r="C84" s="34" t="str">
        <f>VLOOKUP(A84,'Daten alle Lose'!$A$10:$H$196,5,FALSE)</f>
        <v>U</v>
      </c>
      <c r="D84" s="34">
        <f>VLOOKUP(A84,'Daten alle Lose'!$A$10:$I$196,HLOOKUP($F$6,'Daten alle Lose'!$A$10:$I$12,3,FALSE),FALSE)</f>
        <v>28000</v>
      </c>
      <c r="E84" s="34" t="str">
        <f>VLOOKUP(A84,'Daten alle Lose'!$A$10:$H$196,4,FALSE)</f>
        <v>m²</v>
      </c>
      <c r="F84" s="63">
        <f>VLOOKUP(A84,'Daten alle Lose'!$A$10:$H$196,3,FALSE)</f>
        <v>1</v>
      </c>
      <c r="G84" s="275"/>
      <c r="H84" s="278"/>
      <c r="I84" s="119" t="e">
        <f>ROUND(VLOOKUP(H84,'Übersicht Stundensätze'!$A$7:$E$12,5,0)/G84,4)</f>
        <v>#N/A</v>
      </c>
      <c r="J84" s="277"/>
      <c r="K84" s="120" t="e">
        <f t="shared" ref="K84:K87" si="11">ROUND(I84+J84,4)</f>
        <v>#N/A</v>
      </c>
      <c r="L84" s="74" t="e">
        <f t="shared" ref="L84:L87" si="12">K84*D84*F84</f>
        <v>#N/A</v>
      </c>
    </row>
    <row r="85" spans="1:12" ht="27" customHeight="1" x14ac:dyDescent="0.2">
      <c r="A85" s="61" t="s">
        <v>51</v>
      </c>
      <c r="B85" s="62" t="s">
        <v>429</v>
      </c>
      <c r="C85" s="34" t="str">
        <f>VLOOKUP(A85,'Daten alle Lose'!$A$10:$H$196,5,FALSE)</f>
        <v>U</v>
      </c>
      <c r="D85" s="34">
        <f>VLOOKUP(A85,'Daten alle Lose'!$A$10:$I$196,HLOOKUP($F$6,'Daten alle Lose'!$A$10:$I$12,3,FALSE),FALSE)</f>
        <v>65000</v>
      </c>
      <c r="E85" s="34" t="str">
        <f>VLOOKUP(A85,'Daten alle Lose'!$A$10:$H$196,4,FALSE)</f>
        <v>m²</v>
      </c>
      <c r="F85" s="63">
        <f>VLOOKUP(A85,'Daten alle Lose'!$A$10:$H$196,3,FALSE)</f>
        <v>1</v>
      </c>
      <c r="G85" s="275"/>
      <c r="H85" s="278"/>
      <c r="I85" s="119" t="e">
        <f>ROUND(VLOOKUP(H85,'Übersicht Stundensätze'!$A$7:$E$12,5,0)/G85,4)</f>
        <v>#N/A</v>
      </c>
      <c r="J85" s="277"/>
      <c r="K85" s="120" t="e">
        <f t="shared" si="11"/>
        <v>#N/A</v>
      </c>
      <c r="L85" s="74" t="e">
        <f t="shared" si="12"/>
        <v>#N/A</v>
      </c>
    </row>
    <row r="86" spans="1:12" ht="27" customHeight="1" x14ac:dyDescent="0.2">
      <c r="A86" s="61" t="s">
        <v>52</v>
      </c>
      <c r="B86" s="62" t="s">
        <v>430</v>
      </c>
      <c r="C86" s="34" t="str">
        <f>VLOOKUP(A86,'Daten alle Lose'!$A$10:$H$196,5,FALSE)</f>
        <v>U</v>
      </c>
      <c r="D86" s="34">
        <f>VLOOKUP(A86,'Daten alle Lose'!$A$10:$I$196,HLOOKUP($F$6,'Daten alle Lose'!$A$10:$I$12,3,FALSE),FALSE)</f>
        <v>28000</v>
      </c>
      <c r="E86" s="34" t="str">
        <f>VLOOKUP(A86,'Daten alle Lose'!$A$10:$H$196,4,FALSE)</f>
        <v>m²</v>
      </c>
      <c r="F86" s="63">
        <f>VLOOKUP(A86,'Daten alle Lose'!$A$10:$H$196,3,FALSE)</f>
        <v>1</v>
      </c>
      <c r="G86" s="275"/>
      <c r="H86" s="278"/>
      <c r="I86" s="119" t="e">
        <f>ROUND(VLOOKUP(H86,'Übersicht Stundensätze'!$A$7:$E$12,5,0)/G86,4)</f>
        <v>#N/A</v>
      </c>
      <c r="J86" s="277"/>
      <c r="K86" s="120" t="e">
        <f t="shared" si="11"/>
        <v>#N/A</v>
      </c>
      <c r="L86" s="74" t="e">
        <f t="shared" si="12"/>
        <v>#N/A</v>
      </c>
    </row>
    <row r="87" spans="1:12" ht="27" customHeight="1" x14ac:dyDescent="0.2">
      <c r="A87" s="61" t="s">
        <v>53</v>
      </c>
      <c r="B87" s="62" t="s">
        <v>431</v>
      </c>
      <c r="C87" s="34" t="str">
        <f>VLOOKUP(A87,'Daten alle Lose'!$A$10:$H$196,5,FALSE)</f>
        <v>U</v>
      </c>
      <c r="D87" s="34">
        <f>VLOOKUP(A87,'Daten alle Lose'!$A$10:$I$196,HLOOKUP($F$6,'Daten alle Lose'!$A$10:$I$12,3,FALSE),FALSE)</f>
        <v>65000</v>
      </c>
      <c r="E87" s="34" t="str">
        <f>VLOOKUP(A87,'Daten alle Lose'!$A$10:$H$196,4,FALSE)</f>
        <v>m²</v>
      </c>
      <c r="F87" s="63">
        <f>VLOOKUP(A87,'Daten alle Lose'!$A$10:$H$196,3,FALSE)</f>
        <v>1</v>
      </c>
      <c r="G87" s="275"/>
      <c r="H87" s="278"/>
      <c r="I87" s="119" t="e">
        <f>ROUND(VLOOKUP(H87,'Übersicht Stundensätze'!$A$7:$E$12,5,0)/G87,4)</f>
        <v>#N/A</v>
      </c>
      <c r="J87" s="277"/>
      <c r="K87" s="120" t="e">
        <f t="shared" si="11"/>
        <v>#N/A</v>
      </c>
      <c r="L87" s="74" t="e">
        <f t="shared" si="12"/>
        <v>#N/A</v>
      </c>
    </row>
    <row r="88" spans="1:12" ht="27" customHeight="1" x14ac:dyDescent="0.2">
      <c r="A88" s="57"/>
      <c r="B88" s="65"/>
      <c r="C88" s="70"/>
      <c r="D88" s="70"/>
      <c r="E88" s="70"/>
      <c r="F88" s="70"/>
      <c r="G88" s="70"/>
      <c r="H88" s="70"/>
      <c r="I88" s="67"/>
      <c r="J88" s="67"/>
      <c r="K88" s="124" t="s">
        <v>504</v>
      </c>
      <c r="L88" s="69" t="e">
        <f>SUM(L84:L87)</f>
        <v>#N/A</v>
      </c>
    </row>
    <row r="89" spans="1:12" ht="18" customHeight="1" x14ac:dyDescent="0.2">
      <c r="A89" s="126"/>
      <c r="B89" s="127"/>
      <c r="C89" s="127"/>
      <c r="D89" s="127"/>
      <c r="E89" s="127"/>
      <c r="F89" s="127"/>
      <c r="G89" s="127"/>
      <c r="H89" s="127"/>
      <c r="I89" s="127"/>
      <c r="J89" s="127"/>
      <c r="K89" s="127"/>
      <c r="L89" s="128"/>
    </row>
    <row r="90" spans="1:12" ht="27" customHeight="1" x14ac:dyDescent="0.2">
      <c r="A90" s="57" t="s">
        <v>66</v>
      </c>
      <c r="B90" s="58" t="s">
        <v>372</v>
      </c>
      <c r="C90" s="59"/>
      <c r="D90" s="59"/>
      <c r="E90" s="59"/>
      <c r="F90" s="59"/>
      <c r="G90" s="59"/>
      <c r="H90" s="59"/>
      <c r="I90" s="59"/>
      <c r="J90" s="59"/>
      <c r="K90" s="59"/>
      <c r="L90" s="60"/>
    </row>
    <row r="91" spans="1:12" ht="27" customHeight="1" x14ac:dyDescent="0.2">
      <c r="A91" s="61" t="s">
        <v>67</v>
      </c>
      <c r="B91" s="62" t="s">
        <v>72</v>
      </c>
      <c r="C91" s="34" t="str">
        <f>VLOOKUP(A91,'Daten alle Lose'!$A$10:$H$196,5,FALSE)</f>
        <v>U</v>
      </c>
      <c r="D91" s="34">
        <f>VLOOKUP(A91,'Daten alle Lose'!$A$10:$I$196,HLOOKUP($F$6,'Daten alle Lose'!$A$10:$I$12,3,FALSE),FALSE)</f>
        <v>1500</v>
      </c>
      <c r="E91" s="34" t="str">
        <f>VLOOKUP(A91,'Daten alle Lose'!$A$10:$H$196,4,FALSE)</f>
        <v>m²</v>
      </c>
      <c r="F91" s="63">
        <f>VLOOKUP(A91,'Daten alle Lose'!$A$10:$H$196,3,FALSE)</f>
        <v>18</v>
      </c>
      <c r="G91" s="275"/>
      <c r="H91" s="278"/>
      <c r="I91" s="119" t="e">
        <f>ROUND(VLOOKUP(H91,'Übersicht Stundensätze'!$A$7:$E$12,5,0)/G91,4)</f>
        <v>#N/A</v>
      </c>
      <c r="J91" s="277"/>
      <c r="K91" s="120" t="e">
        <f t="shared" ref="K91:K97" si="13">ROUND(I91+J91,4)</f>
        <v>#N/A</v>
      </c>
      <c r="L91" s="74" t="e">
        <f t="shared" ref="L91:L97" si="14">K91*D91*F91</f>
        <v>#N/A</v>
      </c>
    </row>
    <row r="92" spans="1:12" ht="27" customHeight="1" x14ac:dyDescent="0.2">
      <c r="A92" s="61" t="s">
        <v>68</v>
      </c>
      <c r="B92" s="62" t="s">
        <v>73</v>
      </c>
      <c r="C92" s="34" t="str">
        <f>VLOOKUP(A92,'Daten alle Lose'!$A$10:$H$196,5,FALSE)</f>
        <v>U</v>
      </c>
      <c r="D92" s="34">
        <f>VLOOKUP(A92,'Daten alle Lose'!$A$10:$I$196,HLOOKUP($F$6,'Daten alle Lose'!$A$10:$I$12,3,FALSE),FALSE)</f>
        <v>10</v>
      </c>
      <c r="E92" s="34" t="str">
        <f>VLOOKUP(A92,'Daten alle Lose'!$A$10:$H$196,4,FALSE)</f>
        <v>m³</v>
      </c>
      <c r="F92" s="63">
        <f>VLOOKUP(A92,'Daten alle Lose'!$A$10:$H$196,3,FALSE)</f>
        <v>1</v>
      </c>
      <c r="G92" s="108"/>
      <c r="H92" s="71"/>
      <c r="I92" s="277"/>
      <c r="J92" s="277"/>
      <c r="K92" s="120">
        <f t="shared" si="13"/>
        <v>0</v>
      </c>
      <c r="L92" s="74">
        <f t="shared" si="14"/>
        <v>0</v>
      </c>
    </row>
    <row r="93" spans="1:12" ht="27" customHeight="1" x14ac:dyDescent="0.2">
      <c r="A93" s="61" t="s">
        <v>69</v>
      </c>
      <c r="B93" s="62" t="s">
        <v>74</v>
      </c>
      <c r="C93" s="34" t="str">
        <f>VLOOKUP(A93,'Daten alle Lose'!$A$10:$H$196,5,FALSE)</f>
        <v>U</v>
      </c>
      <c r="D93" s="34">
        <f>VLOOKUP(A93,'Daten alle Lose'!$A$10:$I$196,HLOOKUP($F$6,'Daten alle Lose'!$A$10:$I$12,3,FALSE),FALSE)</f>
        <v>10</v>
      </c>
      <c r="E93" s="34" t="str">
        <f>VLOOKUP(A93,'Daten alle Lose'!$A$10:$H$196,4,FALSE)</f>
        <v>m³</v>
      </c>
      <c r="F93" s="63">
        <f>VLOOKUP(A93,'Daten alle Lose'!$A$10:$H$196,3,FALSE)</f>
        <v>1</v>
      </c>
      <c r="G93" s="109"/>
      <c r="H93" s="72"/>
      <c r="I93" s="277"/>
      <c r="J93" s="277"/>
      <c r="K93" s="120">
        <f t="shared" si="13"/>
        <v>0</v>
      </c>
      <c r="L93" s="74">
        <f t="shared" si="14"/>
        <v>0</v>
      </c>
    </row>
    <row r="94" spans="1:12" ht="27" customHeight="1" x14ac:dyDescent="0.2">
      <c r="A94" s="61" t="s">
        <v>271</v>
      </c>
      <c r="B94" s="62" t="s">
        <v>493</v>
      </c>
      <c r="C94" s="34" t="str">
        <f>VLOOKUP(A94,'Daten alle Lose'!$A$10:$H$196,5,FALSE)</f>
        <v>U</v>
      </c>
      <c r="D94" s="34">
        <f>VLOOKUP(A94,'Daten alle Lose'!$A$10:$I$196,HLOOKUP($F$6,'Daten alle Lose'!$A$10:$I$12,3,FALSE),FALSE)</f>
        <v>10</v>
      </c>
      <c r="E94" s="34" t="str">
        <f>VLOOKUP(A94,'Daten alle Lose'!$A$10:$H$196,4,FALSE)</f>
        <v>m³</v>
      </c>
      <c r="F94" s="63">
        <f>VLOOKUP(A94,'Daten alle Lose'!$A$10:$H$196,3,FALSE)</f>
        <v>1</v>
      </c>
      <c r="G94" s="109"/>
      <c r="H94" s="72"/>
      <c r="I94" s="277"/>
      <c r="J94" s="277"/>
      <c r="K94" s="120">
        <f t="shared" si="13"/>
        <v>0</v>
      </c>
      <c r="L94" s="74">
        <f t="shared" si="14"/>
        <v>0</v>
      </c>
    </row>
    <row r="95" spans="1:12" ht="27" customHeight="1" x14ac:dyDescent="0.2">
      <c r="A95" s="61" t="s">
        <v>385</v>
      </c>
      <c r="B95" s="62" t="s">
        <v>388</v>
      </c>
      <c r="C95" s="34" t="str">
        <f>VLOOKUP(A95,'Daten alle Lose'!$A$10:$H$196,5,FALSE)</f>
        <v>NU</v>
      </c>
      <c r="D95" s="34">
        <f>VLOOKUP(A95,'Daten alle Lose'!$A$10:$I$196,HLOOKUP($F$6,'Daten alle Lose'!$A$10:$I$12,3,FALSE),FALSE)</f>
        <v>1</v>
      </c>
      <c r="E95" s="34" t="str">
        <f>VLOOKUP(A95,'Daten alle Lose'!$A$10:$H$196,4,FALSE)</f>
        <v>Stück</v>
      </c>
      <c r="F95" s="63">
        <f>VLOOKUP(A95,'Daten alle Lose'!$A$10:$H$196,3,FALSE)</f>
        <v>1</v>
      </c>
      <c r="G95" s="109"/>
      <c r="H95" s="72"/>
      <c r="I95" s="277"/>
      <c r="J95" s="277"/>
      <c r="K95" s="120">
        <f t="shared" si="13"/>
        <v>0</v>
      </c>
      <c r="L95" s="74">
        <f t="shared" si="14"/>
        <v>0</v>
      </c>
    </row>
    <row r="96" spans="1:12" ht="27" customHeight="1" x14ac:dyDescent="0.2">
      <c r="A96" s="61" t="s">
        <v>386</v>
      </c>
      <c r="B96" s="62" t="s">
        <v>389</v>
      </c>
      <c r="C96" s="34" t="str">
        <f>VLOOKUP(A96,'Daten alle Lose'!$A$10:$H$196,5,FALSE)</f>
        <v>NU</v>
      </c>
      <c r="D96" s="34">
        <f>VLOOKUP(A96,'Daten alle Lose'!$A$10:$I$196,HLOOKUP($F$6,'Daten alle Lose'!$A$10:$I$12,3,FALSE),FALSE)</f>
        <v>1</v>
      </c>
      <c r="E96" s="34" t="str">
        <f>VLOOKUP(A96,'Daten alle Lose'!$A$10:$H$196,4,FALSE)</f>
        <v>Stück</v>
      </c>
      <c r="F96" s="63">
        <f>VLOOKUP(A96,'Daten alle Lose'!$A$10:$H$196,3,FALSE)</f>
        <v>1</v>
      </c>
      <c r="G96" s="109"/>
      <c r="H96" s="72"/>
      <c r="I96" s="277"/>
      <c r="J96" s="277"/>
      <c r="K96" s="120">
        <f t="shared" si="13"/>
        <v>0</v>
      </c>
      <c r="L96" s="74">
        <f t="shared" si="14"/>
        <v>0</v>
      </c>
    </row>
    <row r="97" spans="1:12" ht="27" customHeight="1" x14ac:dyDescent="0.2">
      <c r="A97" s="61" t="s">
        <v>387</v>
      </c>
      <c r="B97" s="62" t="s">
        <v>390</v>
      </c>
      <c r="C97" s="34" t="str">
        <f>VLOOKUP(A97,'Daten alle Lose'!$A$10:$H$196,5,FALSE)</f>
        <v>NU</v>
      </c>
      <c r="D97" s="34">
        <f>VLOOKUP(A97,'Daten alle Lose'!$A$10:$I$196,HLOOKUP($F$6,'Daten alle Lose'!$A$10:$I$12,3,FALSE),FALSE)</f>
        <v>1</v>
      </c>
      <c r="E97" s="34" t="str">
        <f>VLOOKUP(A97,'Daten alle Lose'!$A$10:$H$196,4,FALSE)</f>
        <v>Stück</v>
      </c>
      <c r="F97" s="63">
        <f>VLOOKUP(A97,'Daten alle Lose'!$A$10:$H$196,3,FALSE)</f>
        <v>1</v>
      </c>
      <c r="G97" s="110"/>
      <c r="H97" s="73"/>
      <c r="I97" s="277"/>
      <c r="J97" s="277"/>
      <c r="K97" s="120">
        <f t="shared" si="13"/>
        <v>0</v>
      </c>
      <c r="L97" s="74">
        <f t="shared" si="14"/>
        <v>0</v>
      </c>
    </row>
    <row r="98" spans="1:12" ht="27" customHeight="1" x14ac:dyDescent="0.2">
      <c r="A98" s="57"/>
      <c r="B98" s="65"/>
      <c r="C98" s="70"/>
      <c r="D98" s="70"/>
      <c r="E98" s="70"/>
      <c r="F98" s="70"/>
      <c r="G98" s="70"/>
      <c r="H98" s="70"/>
      <c r="I98" s="67"/>
      <c r="J98" s="67"/>
      <c r="K98" s="124" t="s">
        <v>504</v>
      </c>
      <c r="L98" s="69" t="e">
        <f>SUM(L91:L97)</f>
        <v>#N/A</v>
      </c>
    </row>
    <row r="99" spans="1:12" ht="18" customHeight="1" x14ac:dyDescent="0.2">
      <c r="A99" s="126"/>
      <c r="B99" s="127"/>
      <c r="C99" s="127"/>
      <c r="D99" s="127"/>
      <c r="E99" s="127"/>
      <c r="F99" s="127"/>
      <c r="G99" s="127"/>
      <c r="H99" s="127"/>
      <c r="I99" s="127"/>
      <c r="J99" s="127"/>
      <c r="K99" s="127"/>
      <c r="L99" s="128"/>
    </row>
    <row r="100" spans="1:12" ht="27" customHeight="1" x14ac:dyDescent="0.2">
      <c r="A100" s="57" t="s">
        <v>70</v>
      </c>
      <c r="B100" s="58" t="s">
        <v>71</v>
      </c>
      <c r="C100" s="59"/>
      <c r="D100" s="59"/>
      <c r="E100" s="59"/>
      <c r="F100" s="59"/>
      <c r="G100" s="59"/>
      <c r="H100" s="59"/>
      <c r="I100" s="59"/>
      <c r="J100" s="59"/>
      <c r="K100" s="59"/>
      <c r="L100" s="60"/>
    </row>
    <row r="101" spans="1:12" ht="27" customHeight="1" x14ac:dyDescent="0.2">
      <c r="A101" s="61" t="s">
        <v>75</v>
      </c>
      <c r="B101" s="62" t="s">
        <v>79</v>
      </c>
      <c r="C101" s="34" t="str">
        <f>VLOOKUP(A101,'Daten alle Lose'!$A$10:$H$196,5,FALSE)</f>
        <v>U</v>
      </c>
      <c r="D101" s="34">
        <f>VLOOKUP(A101,'Daten alle Lose'!$A$10:$I$196,HLOOKUP($F$6,'Daten alle Lose'!$A$10:$I$12,3,FALSE),FALSE)</f>
        <v>5</v>
      </c>
      <c r="E101" s="34" t="str">
        <f>VLOOKUP(A101,'Daten alle Lose'!$A$10:$H$196,4,FALSE)</f>
        <v>Stück</v>
      </c>
      <c r="F101" s="63">
        <f>VLOOKUP(A101,'Daten alle Lose'!$A$10:$H$196,3,FALSE)</f>
        <v>18</v>
      </c>
      <c r="G101" s="275"/>
      <c r="H101" s="278"/>
      <c r="I101" s="119" t="e">
        <f>ROUND(VLOOKUP(H101,'Übersicht Stundensätze'!$A$7:$E$12,5,0)/G101,4)</f>
        <v>#N/A</v>
      </c>
      <c r="J101" s="277"/>
      <c r="K101" s="120" t="e">
        <f t="shared" ref="K101:K104" si="15">ROUND(I101+J101,4)</f>
        <v>#N/A</v>
      </c>
      <c r="L101" s="74" t="e">
        <f t="shared" ref="L101:L104" si="16">K101*D101*F101</f>
        <v>#N/A</v>
      </c>
    </row>
    <row r="102" spans="1:12" ht="27" customHeight="1" x14ac:dyDescent="0.2">
      <c r="A102" s="61" t="s">
        <v>76</v>
      </c>
      <c r="B102" s="62" t="s">
        <v>71</v>
      </c>
      <c r="C102" s="34" t="str">
        <f>VLOOKUP(A102,'Daten alle Lose'!$A$10:$H$196,5,FALSE)</f>
        <v>U</v>
      </c>
      <c r="D102" s="34">
        <f>VLOOKUP(A102,'Daten alle Lose'!$A$10:$I$196,HLOOKUP($F$6,'Daten alle Lose'!$A$10:$I$12,3,FALSE),FALSE)</f>
        <v>15</v>
      </c>
      <c r="E102" s="34" t="str">
        <f>VLOOKUP(A102,'Daten alle Lose'!$A$10:$H$196,4,FALSE)</f>
        <v>Stück</v>
      </c>
      <c r="F102" s="63">
        <f>VLOOKUP(A102,'Daten alle Lose'!$A$10:$H$196,3,FALSE)</f>
        <v>18</v>
      </c>
      <c r="G102" s="275"/>
      <c r="H102" s="278"/>
      <c r="I102" s="119" t="e">
        <f>ROUND(VLOOKUP(H102,'Übersicht Stundensätze'!$A$7:$E$12,5,0)/G102,4)</f>
        <v>#N/A</v>
      </c>
      <c r="J102" s="277"/>
      <c r="K102" s="120" t="e">
        <f t="shared" si="15"/>
        <v>#N/A</v>
      </c>
      <c r="L102" s="74" t="e">
        <f t="shared" si="16"/>
        <v>#N/A</v>
      </c>
    </row>
    <row r="103" spans="1:12" ht="27" customHeight="1" x14ac:dyDescent="0.2">
      <c r="A103" s="61" t="s">
        <v>77</v>
      </c>
      <c r="B103" s="62" t="s">
        <v>80</v>
      </c>
      <c r="C103" s="34" t="str">
        <f>VLOOKUP(A103,'Daten alle Lose'!$A$10:$H$196,5,FALSE)</f>
        <v>U</v>
      </c>
      <c r="D103" s="34">
        <f>VLOOKUP(A103,'Daten alle Lose'!$A$10:$I$196,HLOOKUP($F$6,'Daten alle Lose'!$A$10:$I$12,3,FALSE),FALSE)</f>
        <v>4</v>
      </c>
      <c r="E103" s="34" t="str">
        <f>VLOOKUP(A103,'Daten alle Lose'!$A$10:$H$196,4,FALSE)</f>
        <v>Stück</v>
      </c>
      <c r="F103" s="63">
        <f>VLOOKUP(A103,'Daten alle Lose'!$A$10:$H$196,3,FALSE)</f>
        <v>18</v>
      </c>
      <c r="G103" s="275"/>
      <c r="H103" s="278"/>
      <c r="I103" s="119" t="e">
        <f>ROUND(VLOOKUP(H103,'Übersicht Stundensätze'!$A$7:$E$12,5,0)/G103,4)</f>
        <v>#N/A</v>
      </c>
      <c r="J103" s="277"/>
      <c r="K103" s="120" t="e">
        <f t="shared" si="15"/>
        <v>#N/A</v>
      </c>
      <c r="L103" s="74" t="e">
        <f t="shared" si="16"/>
        <v>#N/A</v>
      </c>
    </row>
    <row r="104" spans="1:12" ht="27" customHeight="1" x14ac:dyDescent="0.2">
      <c r="A104" s="61" t="s">
        <v>78</v>
      </c>
      <c r="B104" s="62" t="s">
        <v>364</v>
      </c>
      <c r="C104" s="34" t="str">
        <f>VLOOKUP(A104,'Daten alle Lose'!$A$10:$H$196,5,FALSE)</f>
        <v>NU</v>
      </c>
      <c r="D104" s="34">
        <f>VLOOKUP(A104,'Daten alle Lose'!$A$10:$I$196,HLOOKUP($F$6,'Daten alle Lose'!$A$10:$I$12,3,FALSE),FALSE)</f>
        <v>5</v>
      </c>
      <c r="E104" s="34" t="str">
        <f>VLOOKUP(A104,'Daten alle Lose'!$A$10:$H$196,4,FALSE)</f>
        <v>Stück</v>
      </c>
      <c r="F104" s="63">
        <f>VLOOKUP(A104,'Daten alle Lose'!$A$10:$H$196,3,FALSE)</f>
        <v>1</v>
      </c>
      <c r="G104" s="106"/>
      <c r="H104" s="107"/>
      <c r="I104" s="277"/>
      <c r="J104" s="277"/>
      <c r="K104" s="120">
        <f t="shared" si="15"/>
        <v>0</v>
      </c>
      <c r="L104" s="74">
        <f t="shared" si="16"/>
        <v>0</v>
      </c>
    </row>
    <row r="105" spans="1:12" ht="27" customHeight="1" x14ac:dyDescent="0.2">
      <c r="A105" s="57"/>
      <c r="B105" s="65"/>
      <c r="C105" s="70"/>
      <c r="D105" s="70"/>
      <c r="E105" s="70"/>
      <c r="F105" s="70"/>
      <c r="G105" s="70"/>
      <c r="H105" s="70"/>
      <c r="I105" s="67"/>
      <c r="J105" s="67"/>
      <c r="K105" s="124" t="s">
        <v>504</v>
      </c>
      <c r="L105" s="69" t="e">
        <f>SUM(L101:L104)</f>
        <v>#N/A</v>
      </c>
    </row>
    <row r="106" spans="1:12" ht="18" customHeight="1" x14ac:dyDescent="0.2">
      <c r="A106" s="126"/>
      <c r="B106" s="127"/>
      <c r="C106" s="127"/>
      <c r="D106" s="127"/>
      <c r="E106" s="127"/>
      <c r="F106" s="127"/>
      <c r="G106" s="127"/>
      <c r="H106" s="127"/>
      <c r="I106" s="127"/>
      <c r="J106" s="127"/>
      <c r="K106" s="127"/>
      <c r="L106" s="128"/>
    </row>
    <row r="107" spans="1:12" ht="27" customHeight="1" x14ac:dyDescent="0.2">
      <c r="A107" s="57" t="s">
        <v>81</v>
      </c>
      <c r="B107" s="58" t="s">
        <v>86</v>
      </c>
      <c r="C107" s="59"/>
      <c r="D107" s="59"/>
      <c r="E107" s="59"/>
      <c r="F107" s="59"/>
      <c r="G107" s="59"/>
      <c r="H107" s="59"/>
      <c r="I107" s="59"/>
      <c r="J107" s="59"/>
      <c r="K107" s="59"/>
      <c r="L107" s="60"/>
    </row>
    <row r="108" spans="1:12" ht="27" customHeight="1" x14ac:dyDescent="0.2">
      <c r="A108" s="61" t="s">
        <v>82</v>
      </c>
      <c r="B108" s="62" t="s">
        <v>432</v>
      </c>
      <c r="C108" s="34" t="str">
        <f>VLOOKUP(A108,'Daten alle Lose'!$A$10:$H$196,5,FALSE)</f>
        <v>NU</v>
      </c>
      <c r="D108" s="34">
        <f>VLOOKUP(A108,'Daten alle Lose'!$A$10:$I$196,HLOOKUP($F$6,'Daten alle Lose'!$A$10:$I$12,3,FALSE),FALSE)</f>
        <v>1</v>
      </c>
      <c r="E108" s="34" t="str">
        <f>VLOOKUP(A108,'Daten alle Lose'!$A$10:$H$196,4,FALSE)</f>
        <v>Stück</v>
      </c>
      <c r="F108" s="63">
        <f>VLOOKUP(A108,'Daten alle Lose'!$A$10:$H$196,3,FALSE)</f>
        <v>1</v>
      </c>
      <c r="G108" s="80"/>
      <c r="H108" s="81"/>
      <c r="I108" s="277"/>
      <c r="J108" s="277"/>
      <c r="K108" s="120">
        <f t="shared" ref="K108:K111" si="17">ROUND(I108+J108,4)</f>
        <v>0</v>
      </c>
      <c r="L108" s="74">
        <f t="shared" ref="L108:L111" si="18">K108*D108*F108</f>
        <v>0</v>
      </c>
    </row>
    <row r="109" spans="1:12" ht="27" customHeight="1" x14ac:dyDescent="0.2">
      <c r="A109" s="61" t="s">
        <v>83</v>
      </c>
      <c r="B109" s="62" t="s">
        <v>433</v>
      </c>
      <c r="C109" s="34" t="str">
        <f>VLOOKUP(A109,'Daten alle Lose'!$A$10:$H$196,5,FALSE)</f>
        <v>NU</v>
      </c>
      <c r="D109" s="34">
        <f>VLOOKUP(A109,'Daten alle Lose'!$A$10:$I$196,HLOOKUP($F$6,'Daten alle Lose'!$A$10:$I$12,3,FALSE),FALSE)</f>
        <v>1</v>
      </c>
      <c r="E109" s="34" t="str">
        <f>VLOOKUP(A109,'Daten alle Lose'!$A$10:$H$196,4,FALSE)</f>
        <v>Stück</v>
      </c>
      <c r="F109" s="63">
        <f>VLOOKUP(A109,'Daten alle Lose'!$A$10:$H$196,3,FALSE)</f>
        <v>1</v>
      </c>
      <c r="G109" s="89"/>
      <c r="H109" s="90"/>
      <c r="I109" s="277"/>
      <c r="J109" s="277"/>
      <c r="K109" s="120">
        <f t="shared" si="17"/>
        <v>0</v>
      </c>
      <c r="L109" s="74">
        <f t="shared" si="18"/>
        <v>0</v>
      </c>
    </row>
    <row r="110" spans="1:12" ht="27" customHeight="1" x14ac:dyDescent="0.2">
      <c r="A110" s="61" t="s">
        <v>84</v>
      </c>
      <c r="B110" s="62" t="s">
        <v>87</v>
      </c>
      <c r="C110" s="34" t="str">
        <f>VLOOKUP(A110,'Daten alle Lose'!$A$10:$H$196,5,FALSE)</f>
        <v>NU</v>
      </c>
      <c r="D110" s="34">
        <f>VLOOKUP(A110,'Daten alle Lose'!$A$10:$I$196,HLOOKUP($F$6,'Daten alle Lose'!$A$10:$I$12,3,FALSE),FALSE)</f>
        <v>1</v>
      </c>
      <c r="E110" s="34" t="str">
        <f>VLOOKUP(A110,'Daten alle Lose'!$A$10:$H$196,4,FALSE)</f>
        <v>Stück</v>
      </c>
      <c r="F110" s="63">
        <f>VLOOKUP(A110,'Daten alle Lose'!$A$10:$H$196,3,FALSE)</f>
        <v>1</v>
      </c>
      <c r="G110" s="89"/>
      <c r="H110" s="90"/>
      <c r="I110" s="277"/>
      <c r="J110" s="277"/>
      <c r="K110" s="120">
        <f t="shared" si="17"/>
        <v>0</v>
      </c>
      <c r="L110" s="74">
        <f t="shared" si="18"/>
        <v>0</v>
      </c>
    </row>
    <row r="111" spans="1:12" ht="27" customHeight="1" x14ac:dyDescent="0.2">
      <c r="A111" s="61" t="s">
        <v>85</v>
      </c>
      <c r="B111" s="62" t="s">
        <v>232</v>
      </c>
      <c r="C111" s="34" t="str">
        <f>VLOOKUP(A111,'Daten alle Lose'!$A$10:$H$196,5,FALSE)</f>
        <v>NU</v>
      </c>
      <c r="D111" s="34">
        <f>VLOOKUP(A111,'Daten alle Lose'!$A$10:$I$196,HLOOKUP($F$6,'Daten alle Lose'!$A$10:$I$12,3,FALSE),FALSE)</f>
        <v>1</v>
      </c>
      <c r="E111" s="34" t="str">
        <f>VLOOKUP(A111,'Daten alle Lose'!$A$10:$H$196,4,FALSE)</f>
        <v>Stück</v>
      </c>
      <c r="F111" s="63">
        <f>VLOOKUP(A111,'Daten alle Lose'!$A$10:$H$196,3,FALSE)</f>
        <v>1</v>
      </c>
      <c r="G111" s="82"/>
      <c r="H111" s="83"/>
      <c r="I111" s="277"/>
      <c r="J111" s="277"/>
      <c r="K111" s="120">
        <f t="shared" si="17"/>
        <v>0</v>
      </c>
      <c r="L111" s="74">
        <f t="shared" si="18"/>
        <v>0</v>
      </c>
    </row>
    <row r="112" spans="1:12" ht="27" customHeight="1" x14ac:dyDescent="0.2">
      <c r="A112" s="57"/>
      <c r="B112" s="65"/>
      <c r="C112" s="70"/>
      <c r="D112" s="70"/>
      <c r="E112" s="70"/>
      <c r="F112" s="70"/>
      <c r="G112" s="70"/>
      <c r="H112" s="70"/>
      <c r="I112" s="67"/>
      <c r="J112" s="67"/>
      <c r="K112" s="124" t="s">
        <v>504</v>
      </c>
      <c r="L112" s="69">
        <f>SUM(L108:L111)</f>
        <v>0</v>
      </c>
    </row>
    <row r="113" spans="1:12" ht="18" customHeight="1" x14ac:dyDescent="0.2">
      <c r="A113" s="126"/>
      <c r="B113" s="127"/>
      <c r="C113" s="127"/>
      <c r="D113" s="127"/>
      <c r="E113" s="127"/>
      <c r="F113" s="127"/>
      <c r="G113" s="127"/>
      <c r="H113" s="127"/>
      <c r="I113" s="127"/>
      <c r="J113" s="127"/>
      <c r="K113" s="127"/>
      <c r="L113" s="128"/>
    </row>
    <row r="114" spans="1:12" ht="27" customHeight="1" x14ac:dyDescent="0.2">
      <c r="A114" s="57" t="s">
        <v>88</v>
      </c>
      <c r="B114" s="58" t="s">
        <v>89</v>
      </c>
      <c r="C114" s="59"/>
      <c r="D114" s="59"/>
      <c r="E114" s="59"/>
      <c r="F114" s="59"/>
      <c r="G114" s="59"/>
      <c r="H114" s="59"/>
      <c r="I114" s="59"/>
      <c r="J114" s="59"/>
      <c r="K114" s="59"/>
      <c r="L114" s="60"/>
    </row>
    <row r="115" spans="1:12" ht="27" customHeight="1" x14ac:dyDescent="0.2">
      <c r="A115" s="61" t="s">
        <v>90</v>
      </c>
      <c r="B115" s="62" t="s">
        <v>155</v>
      </c>
      <c r="C115" s="34" t="str">
        <f>VLOOKUP(A115,'Daten alle Lose'!$A$10:$H$196,5,FALSE)</f>
        <v>U</v>
      </c>
      <c r="D115" s="34">
        <f>VLOOKUP(A115,'Daten alle Lose'!$A$10:$I$196,HLOOKUP($F$6,'Daten alle Lose'!$A$10:$I$12,3,FALSE),FALSE)</f>
        <v>10</v>
      </c>
      <c r="E115" s="34" t="str">
        <f>VLOOKUP(A115,'Daten alle Lose'!$A$10:$H$196,4,FALSE)</f>
        <v>Stück</v>
      </c>
      <c r="F115" s="63">
        <f>VLOOKUP(A115,'Daten alle Lose'!$A$10:$H$196,3,FALSE)</f>
        <v>1</v>
      </c>
      <c r="G115" s="80"/>
      <c r="H115" s="81"/>
      <c r="I115" s="277"/>
      <c r="J115" s="277"/>
      <c r="K115" s="120">
        <f t="shared" ref="K115:K178" si="19">ROUND(I115+J115,4)</f>
        <v>0</v>
      </c>
      <c r="L115" s="74">
        <f t="shared" ref="L115:L181" si="20">K115*D115*F115</f>
        <v>0</v>
      </c>
    </row>
    <row r="116" spans="1:12" ht="27" customHeight="1" x14ac:dyDescent="0.2">
      <c r="A116" s="61" t="s">
        <v>91</v>
      </c>
      <c r="B116" s="62" t="s">
        <v>156</v>
      </c>
      <c r="C116" s="34" t="str">
        <f>VLOOKUP(A116,'Daten alle Lose'!$A$10:$H$196,5,FALSE)</f>
        <v>U</v>
      </c>
      <c r="D116" s="34">
        <f>VLOOKUP(A116,'Daten alle Lose'!$A$10:$I$196,HLOOKUP($F$6,'Daten alle Lose'!$A$10:$I$12,3,FALSE),FALSE)</f>
        <v>10</v>
      </c>
      <c r="E116" s="34" t="str">
        <f>VLOOKUP(A116,'Daten alle Lose'!$A$10:$H$196,4,FALSE)</f>
        <v>Stück</v>
      </c>
      <c r="F116" s="63">
        <f>VLOOKUP(A116,'Daten alle Lose'!$A$10:$H$196,3,FALSE)</f>
        <v>1</v>
      </c>
      <c r="G116" s="89"/>
      <c r="H116" s="90"/>
      <c r="I116" s="277"/>
      <c r="J116" s="277"/>
      <c r="K116" s="120">
        <f t="shared" si="19"/>
        <v>0</v>
      </c>
      <c r="L116" s="74">
        <f t="shared" si="20"/>
        <v>0</v>
      </c>
    </row>
    <row r="117" spans="1:12" ht="27" customHeight="1" x14ac:dyDescent="0.2">
      <c r="A117" s="61" t="s">
        <v>92</v>
      </c>
      <c r="B117" s="62" t="s">
        <v>157</v>
      </c>
      <c r="C117" s="34" t="str">
        <f>VLOOKUP(A117,'Daten alle Lose'!$A$10:$H$196,5,FALSE)</f>
        <v>U</v>
      </c>
      <c r="D117" s="34">
        <f>VLOOKUP(A117,'Daten alle Lose'!$A$10:$I$196,HLOOKUP($F$6,'Daten alle Lose'!$A$10:$I$12,3,FALSE),FALSE)</f>
        <v>10</v>
      </c>
      <c r="E117" s="34" t="str">
        <f>VLOOKUP(A117,'Daten alle Lose'!$A$10:$H$196,4,FALSE)</f>
        <v>Stück</v>
      </c>
      <c r="F117" s="63">
        <f>VLOOKUP(A117,'Daten alle Lose'!$A$10:$H$196,3,FALSE)</f>
        <v>1</v>
      </c>
      <c r="G117" s="89"/>
      <c r="H117" s="90"/>
      <c r="I117" s="277"/>
      <c r="J117" s="277"/>
      <c r="K117" s="120">
        <f t="shared" si="19"/>
        <v>0</v>
      </c>
      <c r="L117" s="74">
        <f t="shared" si="20"/>
        <v>0</v>
      </c>
    </row>
    <row r="118" spans="1:12" ht="27" customHeight="1" x14ac:dyDescent="0.2">
      <c r="A118" s="61" t="s">
        <v>93</v>
      </c>
      <c r="B118" s="62" t="s">
        <v>533</v>
      </c>
      <c r="C118" s="34" t="str">
        <f>VLOOKUP(A118,'Daten alle Lose'!$A$10:$H$196,5,FALSE)</f>
        <v>U</v>
      </c>
      <c r="D118" s="34">
        <f>VLOOKUP(A118,'Daten alle Lose'!$A$10:$I$196,HLOOKUP($F$6,'Daten alle Lose'!$A$10:$I$12,3,FALSE),FALSE)</f>
        <v>50</v>
      </c>
      <c r="E118" s="34" t="str">
        <f>VLOOKUP(A118,'Daten alle Lose'!$A$10:$H$196,4,FALSE)</f>
        <v>m²</v>
      </c>
      <c r="F118" s="63">
        <f>VLOOKUP(A118,'Daten alle Lose'!$A$10:$H$196,3,FALSE)</f>
        <v>1</v>
      </c>
      <c r="G118" s="89"/>
      <c r="H118" s="90"/>
      <c r="I118" s="277"/>
      <c r="J118" s="277"/>
      <c r="K118" s="120">
        <f t="shared" si="19"/>
        <v>0</v>
      </c>
      <c r="L118" s="74">
        <f t="shared" si="20"/>
        <v>0</v>
      </c>
    </row>
    <row r="119" spans="1:12" ht="27" customHeight="1" x14ac:dyDescent="0.2">
      <c r="A119" s="61" t="s">
        <v>94</v>
      </c>
      <c r="B119" s="62" t="s">
        <v>434</v>
      </c>
      <c r="C119" s="34" t="str">
        <f>VLOOKUP(A119,'Daten alle Lose'!$A$10:$H$196,5,FALSE)</f>
        <v>U</v>
      </c>
      <c r="D119" s="34">
        <f>VLOOKUP(A119,'Daten alle Lose'!$A$10:$I$196,HLOOKUP($F$6,'Daten alle Lose'!$A$10:$I$12,3,FALSE),FALSE)</f>
        <v>50</v>
      </c>
      <c r="E119" s="34" t="str">
        <f>VLOOKUP(A119,'Daten alle Lose'!$A$10:$H$196,4,FALSE)</f>
        <v>m²</v>
      </c>
      <c r="F119" s="63">
        <f>VLOOKUP(A119,'Daten alle Lose'!$A$10:$H$196,3,FALSE)</f>
        <v>1</v>
      </c>
      <c r="G119" s="89"/>
      <c r="H119" s="90"/>
      <c r="I119" s="277"/>
      <c r="J119" s="277"/>
      <c r="K119" s="120">
        <f t="shared" si="19"/>
        <v>0</v>
      </c>
      <c r="L119" s="74">
        <f t="shared" si="20"/>
        <v>0</v>
      </c>
    </row>
    <row r="120" spans="1:12" ht="27" customHeight="1" x14ac:dyDescent="0.2">
      <c r="A120" s="61" t="s">
        <v>95</v>
      </c>
      <c r="B120" s="62" t="s">
        <v>228</v>
      </c>
      <c r="C120" s="34" t="str">
        <f>VLOOKUP(A120,'Daten alle Lose'!$A$10:$H$196,5,FALSE)</f>
        <v>U</v>
      </c>
      <c r="D120" s="34">
        <f>VLOOKUP(A120,'Daten alle Lose'!$A$10:$I$196,HLOOKUP($F$6,'Daten alle Lose'!$A$10:$I$12,3,FALSE),FALSE)</f>
        <v>50</v>
      </c>
      <c r="E120" s="34" t="str">
        <f>VLOOKUP(A120,'Daten alle Lose'!$A$10:$H$196,4,FALSE)</f>
        <v>m²</v>
      </c>
      <c r="F120" s="63">
        <f>VLOOKUP(A120,'Daten alle Lose'!$A$10:$H$196,3,FALSE)</f>
        <v>1</v>
      </c>
      <c r="G120" s="89"/>
      <c r="H120" s="90"/>
      <c r="I120" s="277"/>
      <c r="J120" s="277"/>
      <c r="K120" s="120">
        <f t="shared" si="19"/>
        <v>0</v>
      </c>
      <c r="L120" s="74">
        <f t="shared" si="20"/>
        <v>0</v>
      </c>
    </row>
    <row r="121" spans="1:12" ht="27" customHeight="1" x14ac:dyDescent="0.2">
      <c r="A121" s="61" t="s">
        <v>96</v>
      </c>
      <c r="B121" s="62" t="s">
        <v>158</v>
      </c>
      <c r="C121" s="34" t="str">
        <f>VLOOKUP(A121,'Daten alle Lose'!$A$10:$H$196,5,FALSE)</f>
        <v>U</v>
      </c>
      <c r="D121" s="34">
        <f>VLOOKUP(A121,'Daten alle Lose'!$A$10:$I$196,HLOOKUP($F$6,'Daten alle Lose'!$A$10:$I$12,3,FALSE),FALSE)</f>
        <v>50</v>
      </c>
      <c r="E121" s="34" t="str">
        <f>VLOOKUP(A121,'Daten alle Lose'!$A$10:$H$196,4,FALSE)</f>
        <v>m²</v>
      </c>
      <c r="F121" s="63">
        <f>VLOOKUP(A121,'Daten alle Lose'!$A$10:$H$196,3,FALSE)</f>
        <v>1</v>
      </c>
      <c r="G121" s="89"/>
      <c r="H121" s="90"/>
      <c r="I121" s="277"/>
      <c r="J121" s="277"/>
      <c r="K121" s="120">
        <f t="shared" si="19"/>
        <v>0</v>
      </c>
      <c r="L121" s="74">
        <f t="shared" si="20"/>
        <v>0</v>
      </c>
    </row>
    <row r="122" spans="1:12" ht="27" customHeight="1" x14ac:dyDescent="0.2">
      <c r="A122" s="61" t="s">
        <v>97</v>
      </c>
      <c r="B122" s="62" t="s">
        <v>159</v>
      </c>
      <c r="C122" s="34" t="str">
        <f>VLOOKUP(A122,'Daten alle Lose'!$A$10:$H$196,5,FALSE)</f>
        <v>U</v>
      </c>
      <c r="D122" s="34">
        <f>VLOOKUP(A122,'Daten alle Lose'!$A$10:$I$196,HLOOKUP($F$6,'Daten alle Lose'!$A$10:$I$12,3,FALSE),FALSE)</f>
        <v>50</v>
      </c>
      <c r="E122" s="34" t="str">
        <f>VLOOKUP(A122,'Daten alle Lose'!$A$10:$H$196,4,FALSE)</f>
        <v>m²</v>
      </c>
      <c r="F122" s="63">
        <f>VLOOKUP(A122,'Daten alle Lose'!$A$10:$H$196,3,FALSE)</f>
        <v>1</v>
      </c>
      <c r="G122" s="89"/>
      <c r="H122" s="90"/>
      <c r="I122" s="277"/>
      <c r="J122" s="277"/>
      <c r="K122" s="120">
        <f t="shared" si="19"/>
        <v>0</v>
      </c>
      <c r="L122" s="74">
        <f t="shared" si="20"/>
        <v>0</v>
      </c>
    </row>
    <row r="123" spans="1:12" ht="27" customHeight="1" x14ac:dyDescent="0.2">
      <c r="A123" s="61" t="s">
        <v>98</v>
      </c>
      <c r="B123" s="62" t="s">
        <v>160</v>
      </c>
      <c r="C123" s="34" t="str">
        <f>VLOOKUP(A123,'Daten alle Lose'!$A$10:$H$196,5,FALSE)</f>
        <v>U</v>
      </c>
      <c r="D123" s="34">
        <f>VLOOKUP(A123,'Daten alle Lose'!$A$10:$I$196,HLOOKUP($F$6,'Daten alle Lose'!$A$10:$I$12,3,FALSE),FALSE)</f>
        <v>50</v>
      </c>
      <c r="E123" s="34" t="str">
        <f>VLOOKUP(A123,'Daten alle Lose'!$A$10:$H$196,4,FALSE)</f>
        <v>m²</v>
      </c>
      <c r="F123" s="63">
        <f>VLOOKUP(A123,'Daten alle Lose'!$A$10:$H$196,3,FALSE)</f>
        <v>1</v>
      </c>
      <c r="G123" s="89"/>
      <c r="H123" s="90"/>
      <c r="I123" s="277"/>
      <c r="J123" s="277"/>
      <c r="K123" s="120">
        <f t="shared" si="19"/>
        <v>0</v>
      </c>
      <c r="L123" s="74">
        <f t="shared" si="20"/>
        <v>0</v>
      </c>
    </row>
    <row r="124" spans="1:12" ht="27" customHeight="1" x14ac:dyDescent="0.2">
      <c r="A124" s="61" t="s">
        <v>99</v>
      </c>
      <c r="B124" s="62" t="s">
        <v>435</v>
      </c>
      <c r="C124" s="34" t="str">
        <f>VLOOKUP(A124,'Daten alle Lose'!$A$10:$H$196,5,FALSE)</f>
        <v>U</v>
      </c>
      <c r="D124" s="34">
        <f>VLOOKUP(A124,'Daten alle Lose'!$A$10:$I$196,HLOOKUP($F$6,'Daten alle Lose'!$A$10:$I$12,3,FALSE),FALSE)</f>
        <v>50</v>
      </c>
      <c r="E124" s="34" t="str">
        <f>VLOOKUP(A124,'Daten alle Lose'!$A$10:$H$196,4,FALSE)</f>
        <v>m²</v>
      </c>
      <c r="F124" s="63">
        <f>VLOOKUP(A124,'Daten alle Lose'!$A$10:$H$196,3,FALSE)</f>
        <v>1</v>
      </c>
      <c r="G124" s="89"/>
      <c r="H124" s="90"/>
      <c r="I124" s="277"/>
      <c r="J124" s="277"/>
      <c r="K124" s="120">
        <f t="shared" si="19"/>
        <v>0</v>
      </c>
      <c r="L124" s="74">
        <f t="shared" si="20"/>
        <v>0</v>
      </c>
    </row>
    <row r="125" spans="1:12" ht="27" customHeight="1" x14ac:dyDescent="0.2">
      <c r="A125" s="61" t="s">
        <v>100</v>
      </c>
      <c r="B125" s="62" t="s">
        <v>161</v>
      </c>
      <c r="C125" s="34" t="str">
        <f>VLOOKUP(A125,'Daten alle Lose'!$A$10:$H$196,5,FALSE)</f>
        <v>U</v>
      </c>
      <c r="D125" s="34">
        <f>VLOOKUP(A125,'Daten alle Lose'!$A$10:$I$196,HLOOKUP($F$6,'Daten alle Lose'!$A$10:$I$12,3,FALSE),FALSE)</f>
        <v>10</v>
      </c>
      <c r="E125" s="34" t="str">
        <f>VLOOKUP(A125,'Daten alle Lose'!$A$10:$H$196,4,FALSE)</f>
        <v>m³</v>
      </c>
      <c r="F125" s="63">
        <f>VLOOKUP(A125,'Daten alle Lose'!$A$10:$H$196,3,FALSE)</f>
        <v>1</v>
      </c>
      <c r="G125" s="89"/>
      <c r="H125" s="90"/>
      <c r="I125" s="277"/>
      <c r="J125" s="277"/>
      <c r="K125" s="120">
        <f t="shared" si="19"/>
        <v>0</v>
      </c>
      <c r="L125" s="74">
        <f t="shared" si="20"/>
        <v>0</v>
      </c>
    </row>
    <row r="126" spans="1:12" ht="27" customHeight="1" x14ac:dyDescent="0.2">
      <c r="A126" s="61" t="s">
        <v>101</v>
      </c>
      <c r="B126" s="62" t="s">
        <v>162</v>
      </c>
      <c r="C126" s="34" t="str">
        <f>VLOOKUP(A126,'Daten alle Lose'!$A$10:$H$196,5,FALSE)</f>
        <v>U</v>
      </c>
      <c r="D126" s="34">
        <f>VLOOKUP(A126,'Daten alle Lose'!$A$10:$I$196,HLOOKUP($F$6,'Daten alle Lose'!$A$10:$I$12,3,FALSE),FALSE)</f>
        <v>10</v>
      </c>
      <c r="E126" s="34" t="str">
        <f>VLOOKUP(A126,'Daten alle Lose'!$A$10:$H$196,4,FALSE)</f>
        <v>m³</v>
      </c>
      <c r="F126" s="63">
        <f>VLOOKUP(A126,'Daten alle Lose'!$A$10:$H$196,3,FALSE)</f>
        <v>1</v>
      </c>
      <c r="G126" s="89"/>
      <c r="H126" s="90"/>
      <c r="I126" s="277"/>
      <c r="J126" s="277"/>
      <c r="K126" s="120">
        <f t="shared" si="19"/>
        <v>0</v>
      </c>
      <c r="L126" s="74">
        <f t="shared" si="20"/>
        <v>0</v>
      </c>
    </row>
    <row r="127" spans="1:12" ht="27" customHeight="1" x14ac:dyDescent="0.2">
      <c r="A127" s="61" t="s">
        <v>102</v>
      </c>
      <c r="B127" s="62" t="s">
        <v>163</v>
      </c>
      <c r="C127" s="34" t="str">
        <f>VLOOKUP(A127,'Daten alle Lose'!$A$10:$H$196,5,FALSE)</f>
        <v>U</v>
      </c>
      <c r="D127" s="34">
        <f>VLOOKUP(A127,'Daten alle Lose'!$A$10:$I$196,HLOOKUP($F$6,'Daten alle Lose'!$A$10:$I$12,3,FALSE),FALSE)</f>
        <v>10</v>
      </c>
      <c r="E127" s="34" t="str">
        <f>VLOOKUP(A127,'Daten alle Lose'!$A$10:$H$196,4,FALSE)</f>
        <v>m³</v>
      </c>
      <c r="F127" s="63">
        <f>VLOOKUP(A127,'Daten alle Lose'!$A$10:$H$196,3,FALSE)</f>
        <v>1</v>
      </c>
      <c r="G127" s="89"/>
      <c r="H127" s="90"/>
      <c r="I127" s="277"/>
      <c r="J127" s="277"/>
      <c r="K127" s="120">
        <f t="shared" si="19"/>
        <v>0</v>
      </c>
      <c r="L127" s="74">
        <f t="shared" si="20"/>
        <v>0</v>
      </c>
    </row>
    <row r="128" spans="1:12" ht="27" customHeight="1" x14ac:dyDescent="0.2">
      <c r="A128" s="61" t="s">
        <v>103</v>
      </c>
      <c r="B128" s="62" t="s">
        <v>164</v>
      </c>
      <c r="C128" s="34" t="str">
        <f>VLOOKUP(A128,'Daten alle Lose'!$A$10:$H$196,5,FALSE)</f>
        <v>U</v>
      </c>
      <c r="D128" s="34">
        <f>VLOOKUP(A128,'Daten alle Lose'!$A$10:$I$196,HLOOKUP($F$6,'Daten alle Lose'!$A$10:$I$12,3,FALSE),FALSE)</f>
        <v>10</v>
      </c>
      <c r="E128" s="34" t="str">
        <f>VLOOKUP(A128,'Daten alle Lose'!$A$10:$H$196,4,FALSE)</f>
        <v>m³</v>
      </c>
      <c r="F128" s="63">
        <f>VLOOKUP(A128,'Daten alle Lose'!$A$10:$H$196,3,FALSE)</f>
        <v>1</v>
      </c>
      <c r="G128" s="89"/>
      <c r="H128" s="90"/>
      <c r="I128" s="277"/>
      <c r="J128" s="277"/>
      <c r="K128" s="120">
        <f t="shared" si="19"/>
        <v>0</v>
      </c>
      <c r="L128" s="74">
        <f t="shared" si="20"/>
        <v>0</v>
      </c>
    </row>
    <row r="129" spans="1:12" ht="27" customHeight="1" x14ac:dyDescent="0.2">
      <c r="A129" s="61" t="s">
        <v>104</v>
      </c>
      <c r="B129" s="62" t="s">
        <v>165</v>
      </c>
      <c r="C129" s="34" t="str">
        <f>VLOOKUP(A129,'Daten alle Lose'!$A$10:$H$196,5,FALSE)</f>
        <v>U</v>
      </c>
      <c r="D129" s="34">
        <f>VLOOKUP(A129,'Daten alle Lose'!$A$10:$I$196,HLOOKUP($F$6,'Daten alle Lose'!$A$10:$I$12,3,FALSE),FALSE)</f>
        <v>10</v>
      </c>
      <c r="E129" s="34" t="str">
        <f>VLOOKUP(A129,'Daten alle Lose'!$A$10:$H$196,4,FALSE)</f>
        <v>m³</v>
      </c>
      <c r="F129" s="63">
        <f>VLOOKUP(A129,'Daten alle Lose'!$A$10:$H$196,3,FALSE)</f>
        <v>1</v>
      </c>
      <c r="G129" s="89"/>
      <c r="H129" s="90"/>
      <c r="I129" s="277"/>
      <c r="J129" s="277"/>
      <c r="K129" s="120">
        <f t="shared" si="19"/>
        <v>0</v>
      </c>
      <c r="L129" s="74">
        <f t="shared" si="20"/>
        <v>0</v>
      </c>
    </row>
    <row r="130" spans="1:12" ht="27" customHeight="1" x14ac:dyDescent="0.2">
      <c r="A130" s="61" t="s">
        <v>105</v>
      </c>
      <c r="B130" s="62" t="s">
        <v>166</v>
      </c>
      <c r="C130" s="34" t="str">
        <f>VLOOKUP(A130,'Daten alle Lose'!$A$10:$H$196,5,FALSE)</f>
        <v>U</v>
      </c>
      <c r="D130" s="34">
        <f>VLOOKUP(A130,'Daten alle Lose'!$A$10:$I$196,HLOOKUP($F$6,'Daten alle Lose'!$A$10:$I$12,3,FALSE),FALSE)</f>
        <v>10</v>
      </c>
      <c r="E130" s="34" t="str">
        <f>VLOOKUP(A130,'Daten alle Lose'!$A$10:$H$196,4,FALSE)</f>
        <v>m³</v>
      </c>
      <c r="F130" s="63">
        <f>VLOOKUP(A130,'Daten alle Lose'!$A$10:$H$196,3,FALSE)</f>
        <v>1</v>
      </c>
      <c r="G130" s="89"/>
      <c r="H130" s="90"/>
      <c r="I130" s="277"/>
      <c r="J130" s="277"/>
      <c r="K130" s="120">
        <f t="shared" si="19"/>
        <v>0</v>
      </c>
      <c r="L130" s="74">
        <f t="shared" si="20"/>
        <v>0</v>
      </c>
    </row>
    <row r="131" spans="1:12" ht="27" customHeight="1" x14ac:dyDescent="0.2">
      <c r="A131" s="61" t="s">
        <v>106</v>
      </c>
      <c r="B131" s="62" t="s">
        <v>167</v>
      </c>
      <c r="C131" s="34" t="str">
        <f>VLOOKUP(A131,'Daten alle Lose'!$A$10:$H$196,5,FALSE)</f>
        <v>U</v>
      </c>
      <c r="D131" s="34">
        <f>VLOOKUP(A131,'Daten alle Lose'!$A$10:$I$196,HLOOKUP($F$6,'Daten alle Lose'!$A$10:$I$12,3,FALSE),FALSE)</f>
        <v>3</v>
      </c>
      <c r="E131" s="34" t="str">
        <f>VLOOKUP(A131,'Daten alle Lose'!$A$10:$H$196,4,FALSE)</f>
        <v>Stück</v>
      </c>
      <c r="F131" s="63">
        <f>VLOOKUP(A131,'Daten alle Lose'!$A$10:$H$196,3,FALSE)</f>
        <v>1</v>
      </c>
      <c r="G131" s="89"/>
      <c r="H131" s="90"/>
      <c r="I131" s="277"/>
      <c r="J131" s="277"/>
      <c r="K131" s="120">
        <f t="shared" si="19"/>
        <v>0</v>
      </c>
      <c r="L131" s="74">
        <f t="shared" si="20"/>
        <v>0</v>
      </c>
    </row>
    <row r="132" spans="1:12" ht="27" customHeight="1" x14ac:dyDescent="0.2">
      <c r="A132" s="61" t="s">
        <v>107</v>
      </c>
      <c r="B132" s="62" t="s">
        <v>168</v>
      </c>
      <c r="C132" s="34" t="str">
        <f>VLOOKUP(A132,'Daten alle Lose'!$A$10:$H$196,5,FALSE)</f>
        <v>U</v>
      </c>
      <c r="D132" s="34">
        <f>VLOOKUP(A132,'Daten alle Lose'!$A$10:$I$196,HLOOKUP($F$6,'Daten alle Lose'!$A$10:$I$12,3,FALSE),FALSE)</f>
        <v>3</v>
      </c>
      <c r="E132" s="34" t="str">
        <f>VLOOKUP(A132,'Daten alle Lose'!$A$10:$H$196,4,FALSE)</f>
        <v>Stück</v>
      </c>
      <c r="F132" s="63">
        <f>VLOOKUP(A132,'Daten alle Lose'!$A$10:$H$196,3,FALSE)</f>
        <v>1</v>
      </c>
      <c r="G132" s="89"/>
      <c r="H132" s="90"/>
      <c r="I132" s="277"/>
      <c r="J132" s="277"/>
      <c r="K132" s="120">
        <f t="shared" si="19"/>
        <v>0</v>
      </c>
      <c r="L132" s="74">
        <f t="shared" si="20"/>
        <v>0</v>
      </c>
    </row>
    <row r="133" spans="1:12" ht="27" customHeight="1" x14ac:dyDescent="0.2">
      <c r="A133" s="61" t="s">
        <v>108</v>
      </c>
      <c r="B133" s="62" t="s">
        <v>534</v>
      </c>
      <c r="C133" s="34" t="str">
        <f>VLOOKUP(A133,'Daten alle Lose'!$A$10:$H$196,5,FALSE)</f>
        <v>U</v>
      </c>
      <c r="D133" s="34">
        <f>VLOOKUP(A133,'Daten alle Lose'!$A$10:$I$196,HLOOKUP($F$6,'Daten alle Lose'!$A$10:$I$12,3,FALSE),FALSE)</f>
        <v>3</v>
      </c>
      <c r="E133" s="34" t="str">
        <f>VLOOKUP(A133,'Daten alle Lose'!$A$10:$H$196,4,FALSE)</f>
        <v>Stück</v>
      </c>
      <c r="F133" s="63">
        <f>VLOOKUP(A133,'Daten alle Lose'!$A$10:$H$196,3,FALSE)</f>
        <v>1</v>
      </c>
      <c r="G133" s="89"/>
      <c r="H133" s="90"/>
      <c r="I133" s="277"/>
      <c r="J133" s="277"/>
      <c r="K133" s="120">
        <f t="shared" si="19"/>
        <v>0</v>
      </c>
      <c r="L133" s="74">
        <f t="shared" si="20"/>
        <v>0</v>
      </c>
    </row>
    <row r="134" spans="1:12" ht="27" customHeight="1" x14ac:dyDescent="0.2">
      <c r="A134" s="61" t="s">
        <v>109</v>
      </c>
      <c r="B134" s="62" t="s">
        <v>169</v>
      </c>
      <c r="C134" s="34" t="str">
        <f>VLOOKUP(A134,'Daten alle Lose'!$A$10:$H$196,5,FALSE)</f>
        <v>U</v>
      </c>
      <c r="D134" s="34">
        <f>VLOOKUP(A134,'Daten alle Lose'!$A$10:$I$196,HLOOKUP($F$6,'Daten alle Lose'!$A$10:$I$12,3,FALSE),FALSE)</f>
        <v>10</v>
      </c>
      <c r="E134" s="34" t="str">
        <f>VLOOKUP(A134,'Daten alle Lose'!$A$10:$H$196,4,FALSE)</f>
        <v>Stück</v>
      </c>
      <c r="F134" s="63">
        <f>VLOOKUP(A134,'Daten alle Lose'!$A$10:$H$196,3,FALSE)</f>
        <v>1</v>
      </c>
      <c r="G134" s="89"/>
      <c r="H134" s="90"/>
      <c r="I134" s="277"/>
      <c r="J134" s="277"/>
      <c r="K134" s="120">
        <f t="shared" si="19"/>
        <v>0</v>
      </c>
      <c r="L134" s="74">
        <f t="shared" si="20"/>
        <v>0</v>
      </c>
    </row>
    <row r="135" spans="1:12" ht="27" customHeight="1" x14ac:dyDescent="0.2">
      <c r="A135" s="61" t="s">
        <v>110</v>
      </c>
      <c r="B135" s="62" t="s">
        <v>170</v>
      </c>
      <c r="C135" s="34" t="str">
        <f>VLOOKUP(A135,'Daten alle Lose'!$A$10:$H$196,5,FALSE)</f>
        <v>U</v>
      </c>
      <c r="D135" s="34">
        <f>VLOOKUP(A135,'Daten alle Lose'!$A$10:$I$196,HLOOKUP($F$6,'Daten alle Lose'!$A$10:$I$12,3,FALSE),FALSE)</f>
        <v>20</v>
      </c>
      <c r="E135" s="34" t="str">
        <f>VLOOKUP(A135,'Daten alle Lose'!$A$10:$H$196,4,FALSE)</f>
        <v>Stück</v>
      </c>
      <c r="F135" s="63">
        <f>VLOOKUP(A135,'Daten alle Lose'!$A$10:$H$196,3,FALSE)</f>
        <v>1</v>
      </c>
      <c r="G135" s="89"/>
      <c r="H135" s="90"/>
      <c r="I135" s="277"/>
      <c r="J135" s="277"/>
      <c r="K135" s="120">
        <f t="shared" si="19"/>
        <v>0</v>
      </c>
      <c r="L135" s="74">
        <f t="shared" si="20"/>
        <v>0</v>
      </c>
    </row>
    <row r="136" spans="1:12" ht="27" customHeight="1" x14ac:dyDescent="0.2">
      <c r="A136" s="61" t="s">
        <v>111</v>
      </c>
      <c r="B136" s="62" t="s">
        <v>391</v>
      </c>
      <c r="C136" s="34" t="str">
        <f>VLOOKUP(A136,'Daten alle Lose'!$A$10:$H$196,5,FALSE)</f>
        <v>U</v>
      </c>
      <c r="D136" s="34">
        <f>VLOOKUP(A136,'Daten alle Lose'!$A$10:$I$196,HLOOKUP($F$6,'Daten alle Lose'!$A$10:$I$12,3,FALSE),FALSE)</f>
        <v>200</v>
      </c>
      <c r="E136" s="34" t="str">
        <f>VLOOKUP(A136,'Daten alle Lose'!$A$10:$H$196,4,FALSE)</f>
        <v>Stück</v>
      </c>
      <c r="F136" s="63">
        <f>VLOOKUP(A136,'Daten alle Lose'!$A$10:$H$196,3,FALSE)</f>
        <v>1</v>
      </c>
      <c r="G136" s="89"/>
      <c r="H136" s="90"/>
      <c r="I136" s="277"/>
      <c r="J136" s="277"/>
      <c r="K136" s="120">
        <f t="shared" si="19"/>
        <v>0</v>
      </c>
      <c r="L136" s="74">
        <f t="shared" si="20"/>
        <v>0</v>
      </c>
    </row>
    <row r="137" spans="1:12" ht="27" customHeight="1" x14ac:dyDescent="0.2">
      <c r="A137" s="61" t="s">
        <v>112</v>
      </c>
      <c r="B137" s="62" t="s">
        <v>171</v>
      </c>
      <c r="C137" s="34" t="str">
        <f>VLOOKUP(A137,'Daten alle Lose'!$A$10:$H$196,5,FALSE)</f>
        <v>U</v>
      </c>
      <c r="D137" s="34">
        <f>VLOOKUP(A137,'Daten alle Lose'!$A$10:$I$196,HLOOKUP($F$6,'Daten alle Lose'!$A$10:$I$12,3,FALSE),FALSE)</f>
        <v>10</v>
      </c>
      <c r="E137" s="34" t="str">
        <f>VLOOKUP(A137,'Daten alle Lose'!$A$10:$H$196,4,FALSE)</f>
        <v>Stück</v>
      </c>
      <c r="F137" s="63">
        <f>VLOOKUP(A137,'Daten alle Lose'!$A$10:$H$196,3,FALSE)</f>
        <v>1</v>
      </c>
      <c r="G137" s="89"/>
      <c r="H137" s="90"/>
      <c r="I137" s="277"/>
      <c r="J137" s="277"/>
      <c r="K137" s="120">
        <f t="shared" si="19"/>
        <v>0</v>
      </c>
      <c r="L137" s="74">
        <f t="shared" si="20"/>
        <v>0</v>
      </c>
    </row>
    <row r="138" spans="1:12" ht="27" customHeight="1" x14ac:dyDescent="0.2">
      <c r="A138" s="61" t="s">
        <v>113</v>
      </c>
      <c r="B138" s="62" t="s">
        <v>172</v>
      </c>
      <c r="C138" s="34" t="str">
        <f>VLOOKUP(A138,'Daten alle Lose'!$A$10:$H$196,5,FALSE)</f>
        <v>U</v>
      </c>
      <c r="D138" s="34">
        <f>VLOOKUP(A138,'Daten alle Lose'!$A$10:$I$196,HLOOKUP($F$6,'Daten alle Lose'!$A$10:$I$12,3,FALSE),FALSE)</f>
        <v>50</v>
      </c>
      <c r="E138" s="34" t="str">
        <f>VLOOKUP(A138,'Daten alle Lose'!$A$10:$H$196,4,FALSE)</f>
        <v>m²</v>
      </c>
      <c r="F138" s="63">
        <f>VLOOKUP(A138,'Daten alle Lose'!$A$10:$H$196,3,FALSE)</f>
        <v>1</v>
      </c>
      <c r="G138" s="89"/>
      <c r="H138" s="90"/>
      <c r="I138" s="277"/>
      <c r="J138" s="277"/>
      <c r="K138" s="120">
        <f t="shared" si="19"/>
        <v>0</v>
      </c>
      <c r="L138" s="74">
        <f t="shared" si="20"/>
        <v>0</v>
      </c>
    </row>
    <row r="139" spans="1:12" ht="27" customHeight="1" x14ac:dyDescent="0.2">
      <c r="A139" s="61" t="s">
        <v>114</v>
      </c>
      <c r="B139" s="62" t="s">
        <v>436</v>
      </c>
      <c r="C139" s="34" t="str">
        <f>VLOOKUP(A139,'Daten alle Lose'!$A$10:$H$196,5,FALSE)</f>
        <v>U</v>
      </c>
      <c r="D139" s="34">
        <f>VLOOKUP(A139,'Daten alle Lose'!$A$10:$I$196,HLOOKUP($F$6,'Daten alle Lose'!$A$10:$I$12,3,FALSE),FALSE)</f>
        <v>100</v>
      </c>
      <c r="E139" s="34" t="str">
        <f>VLOOKUP(A139,'Daten alle Lose'!$A$10:$H$196,4,FALSE)</f>
        <v>m²</v>
      </c>
      <c r="F139" s="63">
        <f>VLOOKUP(A139,'Daten alle Lose'!$A$10:$H$196,3,FALSE)</f>
        <v>1</v>
      </c>
      <c r="G139" s="89"/>
      <c r="H139" s="90"/>
      <c r="I139" s="277"/>
      <c r="J139" s="277"/>
      <c r="K139" s="120">
        <f t="shared" si="19"/>
        <v>0</v>
      </c>
      <c r="L139" s="74">
        <f t="shared" si="20"/>
        <v>0</v>
      </c>
    </row>
    <row r="140" spans="1:12" ht="27" customHeight="1" x14ac:dyDescent="0.2">
      <c r="A140" s="61" t="s">
        <v>115</v>
      </c>
      <c r="B140" s="62" t="s">
        <v>439</v>
      </c>
      <c r="C140" s="34" t="str">
        <f>VLOOKUP(A140,'Daten alle Lose'!$A$10:$H$196,5,FALSE)</f>
        <v>U</v>
      </c>
      <c r="D140" s="34">
        <f>VLOOKUP(A140,'Daten alle Lose'!$A$10:$I$196,HLOOKUP($F$6,'Daten alle Lose'!$A$10:$I$12,3,FALSE),FALSE)</f>
        <v>1</v>
      </c>
      <c r="E140" s="34" t="str">
        <f>VLOOKUP(A140,'Daten alle Lose'!$A$10:$H$196,4,FALSE)</f>
        <v>Stück</v>
      </c>
      <c r="F140" s="63">
        <f>VLOOKUP(A140,'Daten alle Lose'!$A$10:$H$196,3,FALSE)</f>
        <v>1</v>
      </c>
      <c r="G140" s="109"/>
      <c r="H140" s="72"/>
      <c r="I140" s="277"/>
      <c r="J140" s="277"/>
      <c r="K140" s="120">
        <f t="shared" si="19"/>
        <v>0</v>
      </c>
      <c r="L140" s="74">
        <f t="shared" si="20"/>
        <v>0</v>
      </c>
    </row>
    <row r="141" spans="1:12" ht="27" customHeight="1" x14ac:dyDescent="0.2">
      <c r="A141" s="61" t="s">
        <v>116</v>
      </c>
      <c r="B141" s="62" t="s">
        <v>440</v>
      </c>
      <c r="C141" s="34" t="str">
        <f>VLOOKUP(A141,'Daten alle Lose'!$A$10:$H$196,5,FALSE)</f>
        <v>U</v>
      </c>
      <c r="D141" s="34">
        <f>VLOOKUP(A141,'Daten alle Lose'!$A$10:$I$196,HLOOKUP($F$6,'Daten alle Lose'!$A$10:$I$12,3,FALSE),FALSE)</f>
        <v>1</v>
      </c>
      <c r="E141" s="34" t="str">
        <f>VLOOKUP(A141,'Daten alle Lose'!$A$10:$H$196,4,FALSE)</f>
        <v>Stück</v>
      </c>
      <c r="F141" s="63">
        <f>VLOOKUP(A141,'Daten alle Lose'!$A$10:$H$196,3,FALSE)</f>
        <v>1</v>
      </c>
      <c r="G141" s="109"/>
      <c r="H141" s="72"/>
      <c r="I141" s="277"/>
      <c r="J141" s="277"/>
      <c r="K141" s="120">
        <f t="shared" si="19"/>
        <v>0</v>
      </c>
      <c r="L141" s="74">
        <f t="shared" si="20"/>
        <v>0</v>
      </c>
    </row>
    <row r="142" spans="1:12" ht="27" customHeight="1" x14ac:dyDescent="0.2">
      <c r="A142" s="61" t="s">
        <v>117</v>
      </c>
      <c r="B142" s="62" t="s">
        <v>441</v>
      </c>
      <c r="C142" s="34" t="str">
        <f>VLOOKUP(A142,'Daten alle Lose'!$A$10:$H$196,5,FALSE)</f>
        <v>U</v>
      </c>
      <c r="D142" s="34">
        <f>VLOOKUP(A142,'Daten alle Lose'!$A$10:$I$196,HLOOKUP($F$6,'Daten alle Lose'!$A$10:$I$12,3,FALSE),FALSE)</f>
        <v>1</v>
      </c>
      <c r="E142" s="34" t="str">
        <f>VLOOKUP(A142,'Daten alle Lose'!$A$10:$H$196,4,FALSE)</f>
        <v>Stück</v>
      </c>
      <c r="F142" s="63">
        <f>VLOOKUP(A142,'Daten alle Lose'!$A$10:$H$196,3,FALSE)</f>
        <v>1</v>
      </c>
      <c r="G142" s="109"/>
      <c r="H142" s="72"/>
      <c r="I142" s="277"/>
      <c r="J142" s="277"/>
      <c r="K142" s="120">
        <f t="shared" si="19"/>
        <v>0</v>
      </c>
      <c r="L142" s="74">
        <f t="shared" si="20"/>
        <v>0</v>
      </c>
    </row>
    <row r="143" spans="1:12" ht="27" customHeight="1" x14ac:dyDescent="0.2">
      <c r="A143" s="61" t="s">
        <v>118</v>
      </c>
      <c r="B143" s="62" t="s">
        <v>437</v>
      </c>
      <c r="C143" s="34" t="str">
        <f>VLOOKUP(A143,'Daten alle Lose'!$A$10:$H$196,5,FALSE)</f>
        <v>U</v>
      </c>
      <c r="D143" s="34">
        <f>VLOOKUP(A143,'Daten alle Lose'!$A$10:$I$196,HLOOKUP($F$6,'Daten alle Lose'!$A$10:$I$12,3,FALSE),FALSE)</f>
        <v>1</v>
      </c>
      <c r="E143" s="34" t="str">
        <f>VLOOKUP(A143,'Daten alle Lose'!$A$10:$H$196,4,FALSE)</f>
        <v>Stück</v>
      </c>
      <c r="F143" s="63">
        <f>VLOOKUP(A143,'Daten alle Lose'!$A$10:$H$196,3,FALSE)</f>
        <v>1</v>
      </c>
      <c r="G143" s="109"/>
      <c r="H143" s="72"/>
      <c r="I143" s="277"/>
      <c r="J143" s="277"/>
      <c r="K143" s="120">
        <f t="shared" si="19"/>
        <v>0</v>
      </c>
      <c r="L143" s="74">
        <f t="shared" si="20"/>
        <v>0</v>
      </c>
    </row>
    <row r="144" spans="1:12" ht="33" customHeight="1" x14ac:dyDescent="0.2">
      <c r="A144" s="61" t="s">
        <v>119</v>
      </c>
      <c r="B144" s="62" t="s">
        <v>442</v>
      </c>
      <c r="C144" s="34" t="str">
        <f>VLOOKUP(A144,'Daten alle Lose'!$A$10:$H$196,5,FALSE)</f>
        <v>U</v>
      </c>
      <c r="D144" s="34">
        <f>VLOOKUP(A144,'Daten alle Lose'!$A$10:$I$196,HLOOKUP($F$6,'Daten alle Lose'!$A$10:$I$12,3,FALSE),FALSE)</f>
        <v>1</v>
      </c>
      <c r="E144" s="34" t="str">
        <f>VLOOKUP(A144,'Daten alle Lose'!$A$10:$H$196,4,FALSE)</f>
        <v>Stück</v>
      </c>
      <c r="F144" s="63">
        <f>VLOOKUP(A144,'Daten alle Lose'!$A$10:$H$196,3,FALSE)</f>
        <v>1</v>
      </c>
      <c r="G144" s="109"/>
      <c r="H144" s="72"/>
      <c r="I144" s="277"/>
      <c r="J144" s="277"/>
      <c r="K144" s="120">
        <f t="shared" si="19"/>
        <v>0</v>
      </c>
      <c r="L144" s="74">
        <f t="shared" si="20"/>
        <v>0</v>
      </c>
    </row>
    <row r="145" spans="1:12" ht="27" customHeight="1" x14ac:dyDescent="0.2">
      <c r="A145" s="61" t="s">
        <v>120</v>
      </c>
      <c r="B145" s="62" t="s">
        <v>443</v>
      </c>
      <c r="C145" s="34" t="str">
        <f>VLOOKUP(A145,'Daten alle Lose'!$A$10:$H$196,5,FALSE)</f>
        <v>U</v>
      </c>
      <c r="D145" s="34">
        <f>VLOOKUP(A145,'Daten alle Lose'!$A$10:$I$196,HLOOKUP($F$6,'Daten alle Lose'!$A$10:$I$12,3,FALSE),FALSE)</f>
        <v>1</v>
      </c>
      <c r="E145" s="34" t="str">
        <f>VLOOKUP(A145,'Daten alle Lose'!$A$10:$H$196,4,FALSE)</f>
        <v>Stück</v>
      </c>
      <c r="F145" s="63">
        <f>VLOOKUP(A145,'Daten alle Lose'!$A$10:$H$196,3,FALSE)</f>
        <v>1</v>
      </c>
      <c r="G145" s="109"/>
      <c r="H145" s="72"/>
      <c r="I145" s="277"/>
      <c r="J145" s="277"/>
      <c r="K145" s="120">
        <f t="shared" si="19"/>
        <v>0</v>
      </c>
      <c r="L145" s="74">
        <f t="shared" si="20"/>
        <v>0</v>
      </c>
    </row>
    <row r="146" spans="1:12" ht="27" customHeight="1" x14ac:dyDescent="0.2">
      <c r="A146" s="61" t="s">
        <v>121</v>
      </c>
      <c r="B146" s="62" t="s">
        <v>444</v>
      </c>
      <c r="C146" s="34" t="str">
        <f>VLOOKUP(A146,'Daten alle Lose'!$A$10:$H$196,5,FALSE)</f>
        <v>U</v>
      </c>
      <c r="D146" s="34">
        <f>VLOOKUP(A146,'Daten alle Lose'!$A$10:$I$196,HLOOKUP($F$6,'Daten alle Lose'!$A$10:$I$12,3,FALSE),FALSE)</f>
        <v>1</v>
      </c>
      <c r="E146" s="34" t="str">
        <f>VLOOKUP(A146,'Daten alle Lose'!$A$10:$H$196,4,FALSE)</f>
        <v>Stück</v>
      </c>
      <c r="F146" s="63">
        <f>VLOOKUP(A146,'Daten alle Lose'!$A$10:$H$196,3,FALSE)</f>
        <v>1</v>
      </c>
      <c r="G146" s="109"/>
      <c r="H146" s="72"/>
      <c r="I146" s="277"/>
      <c r="J146" s="277"/>
      <c r="K146" s="120">
        <f t="shared" si="19"/>
        <v>0</v>
      </c>
      <c r="L146" s="74">
        <f t="shared" si="20"/>
        <v>0</v>
      </c>
    </row>
    <row r="147" spans="1:12" ht="33" customHeight="1" x14ac:dyDescent="0.2">
      <c r="A147" s="61" t="s">
        <v>122</v>
      </c>
      <c r="B147" s="62" t="s">
        <v>445</v>
      </c>
      <c r="C147" s="34" t="str">
        <f>VLOOKUP(A147,'Daten alle Lose'!$A$10:$H$196,5,FALSE)</f>
        <v>U</v>
      </c>
      <c r="D147" s="34">
        <f>VLOOKUP(A147,'Daten alle Lose'!$A$10:$I$196,HLOOKUP($F$6,'Daten alle Lose'!$A$10:$I$12,3,FALSE),FALSE)</f>
        <v>1</v>
      </c>
      <c r="E147" s="34" t="str">
        <f>VLOOKUP(A147,'Daten alle Lose'!$A$10:$H$196,4,FALSE)</f>
        <v>Stück</v>
      </c>
      <c r="F147" s="63">
        <f>VLOOKUP(A147,'Daten alle Lose'!$A$10:$H$196,3,FALSE)</f>
        <v>1</v>
      </c>
      <c r="G147" s="109"/>
      <c r="H147" s="72"/>
      <c r="I147" s="277"/>
      <c r="J147" s="277"/>
      <c r="K147" s="120">
        <f t="shared" si="19"/>
        <v>0</v>
      </c>
      <c r="L147" s="74">
        <f t="shared" si="20"/>
        <v>0</v>
      </c>
    </row>
    <row r="148" spans="1:12" ht="27" customHeight="1" x14ac:dyDescent="0.2">
      <c r="A148" s="61" t="s">
        <v>123</v>
      </c>
      <c r="B148" s="62" t="s">
        <v>446</v>
      </c>
      <c r="C148" s="34" t="str">
        <f>VLOOKUP(A148,'Daten alle Lose'!$A$10:$H$196,5,FALSE)</f>
        <v>U</v>
      </c>
      <c r="D148" s="34">
        <f>VLOOKUP(A148,'Daten alle Lose'!$A$10:$I$196,HLOOKUP($F$6,'Daten alle Lose'!$A$10:$I$12,3,FALSE),FALSE)</f>
        <v>1</v>
      </c>
      <c r="E148" s="34" t="str">
        <f>VLOOKUP(A148,'Daten alle Lose'!$A$10:$H$196,4,FALSE)</f>
        <v>Stück</v>
      </c>
      <c r="F148" s="63">
        <f>VLOOKUP(A148,'Daten alle Lose'!$A$10:$H$196,3,FALSE)</f>
        <v>1</v>
      </c>
      <c r="G148" s="109"/>
      <c r="H148" s="72"/>
      <c r="I148" s="277"/>
      <c r="J148" s="277"/>
      <c r="K148" s="120">
        <f t="shared" si="19"/>
        <v>0</v>
      </c>
      <c r="L148" s="74">
        <f t="shared" si="20"/>
        <v>0</v>
      </c>
    </row>
    <row r="149" spans="1:12" ht="27" customHeight="1" x14ac:dyDescent="0.2">
      <c r="A149" s="61" t="s">
        <v>124</v>
      </c>
      <c r="B149" s="62" t="s">
        <v>447</v>
      </c>
      <c r="C149" s="34" t="str">
        <f>VLOOKUP(A149,'Daten alle Lose'!$A$10:$H$196,5,FALSE)</f>
        <v>U</v>
      </c>
      <c r="D149" s="34">
        <f>VLOOKUP(A149,'Daten alle Lose'!$A$10:$I$196,HLOOKUP($F$6,'Daten alle Lose'!$A$10:$I$12,3,FALSE),FALSE)</f>
        <v>1</v>
      </c>
      <c r="E149" s="34" t="str">
        <f>VLOOKUP(A149,'Daten alle Lose'!$A$10:$H$196,4,FALSE)</f>
        <v>Stück</v>
      </c>
      <c r="F149" s="63">
        <f>VLOOKUP(A149,'Daten alle Lose'!$A$10:$H$196,3,FALSE)</f>
        <v>1</v>
      </c>
      <c r="G149" s="109"/>
      <c r="H149" s="72"/>
      <c r="I149" s="277"/>
      <c r="J149" s="277"/>
      <c r="K149" s="120">
        <f t="shared" si="19"/>
        <v>0</v>
      </c>
      <c r="L149" s="74">
        <f t="shared" si="20"/>
        <v>0</v>
      </c>
    </row>
    <row r="150" spans="1:12" ht="27" customHeight="1" x14ac:dyDescent="0.2">
      <c r="A150" s="61" t="s">
        <v>125</v>
      </c>
      <c r="B150" s="62" t="s">
        <v>448</v>
      </c>
      <c r="C150" s="34" t="str">
        <f>VLOOKUP(A150,'Daten alle Lose'!$A$10:$H$196,5,FALSE)</f>
        <v>U</v>
      </c>
      <c r="D150" s="34">
        <f>VLOOKUP(A150,'Daten alle Lose'!$A$10:$I$196,HLOOKUP($F$6,'Daten alle Lose'!$A$10:$I$12,3,FALSE),FALSE)</f>
        <v>1</v>
      </c>
      <c r="E150" s="34" t="str">
        <f>VLOOKUP(A150,'Daten alle Lose'!$A$10:$H$196,4,FALSE)</f>
        <v>Stück</v>
      </c>
      <c r="F150" s="63">
        <f>VLOOKUP(A150,'Daten alle Lose'!$A$10:$H$196,3,FALSE)</f>
        <v>1</v>
      </c>
      <c r="G150" s="109"/>
      <c r="H150" s="72"/>
      <c r="I150" s="277"/>
      <c r="J150" s="277"/>
      <c r="K150" s="120">
        <f t="shared" si="19"/>
        <v>0</v>
      </c>
      <c r="L150" s="74">
        <f t="shared" si="20"/>
        <v>0</v>
      </c>
    </row>
    <row r="151" spans="1:12" ht="27" customHeight="1" x14ac:dyDescent="0.2">
      <c r="A151" s="61" t="s">
        <v>126</v>
      </c>
      <c r="B151" s="62" t="s">
        <v>449</v>
      </c>
      <c r="C151" s="34" t="str">
        <f>VLOOKUP(A151,'Daten alle Lose'!$A$10:$H$196,5,FALSE)</f>
        <v>U</v>
      </c>
      <c r="D151" s="34">
        <f>VLOOKUP(A151,'Daten alle Lose'!$A$10:$I$196,HLOOKUP($F$6,'Daten alle Lose'!$A$10:$I$12,3,FALSE),FALSE)</f>
        <v>1</v>
      </c>
      <c r="E151" s="34" t="str">
        <f>VLOOKUP(A151,'Daten alle Lose'!$A$10:$H$196,4,FALSE)</f>
        <v>Stück</v>
      </c>
      <c r="F151" s="63">
        <f>VLOOKUP(A151,'Daten alle Lose'!$A$10:$H$196,3,FALSE)</f>
        <v>1</v>
      </c>
      <c r="G151" s="109"/>
      <c r="H151" s="72"/>
      <c r="I151" s="277"/>
      <c r="J151" s="277"/>
      <c r="K151" s="120">
        <f t="shared" si="19"/>
        <v>0</v>
      </c>
      <c r="L151" s="74">
        <f t="shared" si="20"/>
        <v>0</v>
      </c>
    </row>
    <row r="152" spans="1:12" ht="27" customHeight="1" x14ac:dyDescent="0.2">
      <c r="A152" s="61" t="s">
        <v>127</v>
      </c>
      <c r="B152" s="62" t="s">
        <v>450</v>
      </c>
      <c r="C152" s="34" t="str">
        <f>VLOOKUP(A152,'Daten alle Lose'!$A$10:$H$196,5,FALSE)</f>
        <v>U</v>
      </c>
      <c r="D152" s="34">
        <f>VLOOKUP(A152,'Daten alle Lose'!$A$10:$I$196,HLOOKUP($F$6,'Daten alle Lose'!$A$10:$I$12,3,FALSE),FALSE)</f>
        <v>1</v>
      </c>
      <c r="E152" s="34" t="str">
        <f>VLOOKUP(A152,'Daten alle Lose'!$A$10:$H$196,4,FALSE)</f>
        <v>Stück</v>
      </c>
      <c r="F152" s="63">
        <f>VLOOKUP(A152,'Daten alle Lose'!$A$10:$H$196,3,FALSE)</f>
        <v>1</v>
      </c>
      <c r="G152" s="109"/>
      <c r="H152" s="72"/>
      <c r="I152" s="277"/>
      <c r="J152" s="277"/>
      <c r="K152" s="120">
        <f t="shared" si="19"/>
        <v>0</v>
      </c>
      <c r="L152" s="74">
        <f t="shared" si="20"/>
        <v>0</v>
      </c>
    </row>
    <row r="153" spans="1:12" ht="27" customHeight="1" x14ac:dyDescent="0.2">
      <c r="A153" s="61" t="s">
        <v>128</v>
      </c>
      <c r="B153" s="62" t="s">
        <v>438</v>
      </c>
      <c r="C153" s="34" t="str">
        <f>VLOOKUP(A153,'Daten alle Lose'!$A$10:$H$196,5,FALSE)</f>
        <v>U</v>
      </c>
      <c r="D153" s="34">
        <f>VLOOKUP(A153,'Daten alle Lose'!$A$10:$I$196,HLOOKUP($F$6,'Daten alle Lose'!$A$10:$I$12,3,FALSE),FALSE)</f>
        <v>2</v>
      </c>
      <c r="E153" s="34" t="str">
        <f>VLOOKUP(A153,'Daten alle Lose'!$A$10:$H$196,4,FALSE)</f>
        <v>Stück</v>
      </c>
      <c r="F153" s="63">
        <f>VLOOKUP(A153,'Daten alle Lose'!$A$10:$H$196,3,FALSE)</f>
        <v>1</v>
      </c>
      <c r="G153" s="109"/>
      <c r="H153" s="72"/>
      <c r="I153" s="277"/>
      <c r="J153" s="277"/>
      <c r="K153" s="120">
        <f t="shared" si="19"/>
        <v>0</v>
      </c>
      <c r="L153" s="74">
        <f t="shared" si="20"/>
        <v>0</v>
      </c>
    </row>
    <row r="154" spans="1:12" ht="29.65" customHeight="1" x14ac:dyDescent="0.2">
      <c r="A154" s="61" t="s">
        <v>129</v>
      </c>
      <c r="B154" s="62" t="s">
        <v>451</v>
      </c>
      <c r="C154" s="34" t="str">
        <f>VLOOKUP(A154,'Daten alle Lose'!$A$10:$H$196,5,FALSE)</f>
        <v>U</v>
      </c>
      <c r="D154" s="34">
        <f>VLOOKUP(A154,'Daten alle Lose'!$A$10:$I$196,HLOOKUP($F$6,'Daten alle Lose'!$A$10:$I$12,3,FALSE),FALSE)</f>
        <v>2</v>
      </c>
      <c r="E154" s="34" t="str">
        <f>VLOOKUP(A154,'Daten alle Lose'!$A$10:$H$196,4,FALSE)</f>
        <v>Stück</v>
      </c>
      <c r="F154" s="63">
        <f>VLOOKUP(A154,'Daten alle Lose'!$A$10:$H$196,3,FALSE)</f>
        <v>1</v>
      </c>
      <c r="G154" s="109"/>
      <c r="H154" s="72"/>
      <c r="I154" s="277"/>
      <c r="J154" s="277"/>
      <c r="K154" s="120">
        <f t="shared" si="19"/>
        <v>0</v>
      </c>
      <c r="L154" s="74">
        <f t="shared" si="20"/>
        <v>0</v>
      </c>
    </row>
    <row r="155" spans="1:12" ht="27" customHeight="1" x14ac:dyDescent="0.2">
      <c r="A155" s="61" t="s">
        <v>130</v>
      </c>
      <c r="B155" s="62" t="s">
        <v>452</v>
      </c>
      <c r="C155" s="34" t="str">
        <f>VLOOKUP(A155,'Daten alle Lose'!$A$10:$H$196,5,FALSE)</f>
        <v>U</v>
      </c>
      <c r="D155" s="34">
        <f>VLOOKUP(A155,'Daten alle Lose'!$A$10:$I$196,HLOOKUP($F$6,'Daten alle Lose'!$A$10:$I$12,3,FALSE),FALSE)</f>
        <v>2</v>
      </c>
      <c r="E155" s="34" t="str">
        <f>VLOOKUP(A155,'Daten alle Lose'!$A$10:$H$196,4,FALSE)</f>
        <v>Stück</v>
      </c>
      <c r="F155" s="63">
        <f>VLOOKUP(A155,'Daten alle Lose'!$A$10:$H$196,3,FALSE)</f>
        <v>1</v>
      </c>
      <c r="G155" s="109"/>
      <c r="H155" s="72"/>
      <c r="I155" s="277"/>
      <c r="J155" s="277"/>
      <c r="K155" s="120">
        <f t="shared" si="19"/>
        <v>0</v>
      </c>
      <c r="L155" s="74">
        <f t="shared" si="20"/>
        <v>0</v>
      </c>
    </row>
    <row r="156" spans="1:12" ht="30.4" customHeight="1" x14ac:dyDescent="0.2">
      <c r="A156" s="61" t="s">
        <v>131</v>
      </c>
      <c r="B156" s="62" t="s">
        <v>453</v>
      </c>
      <c r="C156" s="34" t="str">
        <f>VLOOKUP(A156,'Daten alle Lose'!$A$10:$H$196,5,FALSE)</f>
        <v>U</v>
      </c>
      <c r="D156" s="34">
        <f>VLOOKUP(A156,'Daten alle Lose'!$A$10:$I$196,HLOOKUP($F$6,'Daten alle Lose'!$A$10:$I$12,3,FALSE),FALSE)</f>
        <v>2</v>
      </c>
      <c r="E156" s="34" t="str">
        <f>VLOOKUP(A156,'Daten alle Lose'!$A$10:$H$196,4,FALSE)</f>
        <v>Stück</v>
      </c>
      <c r="F156" s="63">
        <f>VLOOKUP(A156,'Daten alle Lose'!$A$10:$H$196,3,FALSE)</f>
        <v>1</v>
      </c>
      <c r="G156" s="109"/>
      <c r="H156" s="72"/>
      <c r="I156" s="277"/>
      <c r="J156" s="277"/>
      <c r="K156" s="120">
        <f t="shared" si="19"/>
        <v>0</v>
      </c>
      <c r="L156" s="74">
        <f t="shared" si="20"/>
        <v>0</v>
      </c>
    </row>
    <row r="157" spans="1:12" ht="27" customHeight="1" x14ac:dyDescent="0.2">
      <c r="A157" s="61" t="s">
        <v>132</v>
      </c>
      <c r="B157" s="62" t="s">
        <v>454</v>
      </c>
      <c r="C157" s="34" t="str">
        <f>VLOOKUP(A157,'Daten alle Lose'!$A$10:$H$196,5,FALSE)</f>
        <v>U</v>
      </c>
      <c r="D157" s="34">
        <f>VLOOKUP(A157,'Daten alle Lose'!$A$10:$I$196,HLOOKUP($F$6,'Daten alle Lose'!$A$10:$I$12,3,FALSE),FALSE)</f>
        <v>2</v>
      </c>
      <c r="E157" s="34" t="str">
        <f>VLOOKUP(A157,'Daten alle Lose'!$A$10:$H$196,4,FALSE)</f>
        <v>Stück</v>
      </c>
      <c r="F157" s="63">
        <f>VLOOKUP(A157,'Daten alle Lose'!$A$10:$H$196,3,FALSE)</f>
        <v>1</v>
      </c>
      <c r="G157" s="109"/>
      <c r="H157" s="72"/>
      <c r="I157" s="277"/>
      <c r="J157" s="277"/>
      <c r="K157" s="120">
        <f t="shared" si="19"/>
        <v>0</v>
      </c>
      <c r="L157" s="74">
        <f t="shared" si="20"/>
        <v>0</v>
      </c>
    </row>
    <row r="158" spans="1:12" ht="27" customHeight="1" x14ac:dyDescent="0.2">
      <c r="A158" s="61" t="s">
        <v>133</v>
      </c>
      <c r="B158" s="62" t="s">
        <v>455</v>
      </c>
      <c r="C158" s="34" t="str">
        <f>VLOOKUP(A158,'Daten alle Lose'!$A$10:$H$196,5,FALSE)</f>
        <v>U</v>
      </c>
      <c r="D158" s="34">
        <f>VLOOKUP(A158,'Daten alle Lose'!$A$10:$I$196,HLOOKUP($F$6,'Daten alle Lose'!$A$10:$I$12,3,FALSE),FALSE)</f>
        <v>2</v>
      </c>
      <c r="E158" s="34" t="str">
        <f>VLOOKUP(A158,'Daten alle Lose'!$A$10:$H$196,4,FALSE)</f>
        <v>Stück</v>
      </c>
      <c r="F158" s="63">
        <f>VLOOKUP(A158,'Daten alle Lose'!$A$10:$H$196,3,FALSE)</f>
        <v>1</v>
      </c>
      <c r="G158" s="109"/>
      <c r="H158" s="72"/>
      <c r="I158" s="277"/>
      <c r="J158" s="277"/>
      <c r="K158" s="120">
        <f t="shared" si="19"/>
        <v>0</v>
      </c>
      <c r="L158" s="74">
        <f t="shared" si="20"/>
        <v>0</v>
      </c>
    </row>
    <row r="159" spans="1:12" ht="27" customHeight="1" x14ac:dyDescent="0.2">
      <c r="A159" s="61" t="s">
        <v>134</v>
      </c>
      <c r="B159" s="62" t="s">
        <v>456</v>
      </c>
      <c r="C159" s="34" t="str">
        <f>VLOOKUP(A159,'Daten alle Lose'!$A$10:$H$196,5,FALSE)</f>
        <v>U</v>
      </c>
      <c r="D159" s="34">
        <f>VLOOKUP(A159,'Daten alle Lose'!$A$10:$I$196,HLOOKUP($F$6,'Daten alle Lose'!$A$10:$I$12,3,FALSE),FALSE)</f>
        <v>2</v>
      </c>
      <c r="E159" s="34" t="str">
        <f>VLOOKUP(A159,'Daten alle Lose'!$A$10:$H$196,4,FALSE)</f>
        <v>Stück</v>
      </c>
      <c r="F159" s="63">
        <f>VLOOKUP(A159,'Daten alle Lose'!$A$10:$H$196,3,FALSE)</f>
        <v>1</v>
      </c>
      <c r="G159" s="109"/>
      <c r="H159" s="72"/>
      <c r="I159" s="277"/>
      <c r="J159" s="277"/>
      <c r="K159" s="120">
        <f t="shared" si="19"/>
        <v>0</v>
      </c>
      <c r="L159" s="74">
        <f t="shared" si="20"/>
        <v>0</v>
      </c>
    </row>
    <row r="160" spans="1:12" ht="27" customHeight="1" x14ac:dyDescent="0.2">
      <c r="A160" s="61" t="s">
        <v>135</v>
      </c>
      <c r="B160" s="62" t="s">
        <v>457</v>
      </c>
      <c r="C160" s="34" t="str">
        <f>VLOOKUP(A160,'Daten alle Lose'!$A$10:$H$196,5,FALSE)</f>
        <v>U</v>
      </c>
      <c r="D160" s="34">
        <f>VLOOKUP(A160,'Daten alle Lose'!$A$10:$I$196,HLOOKUP($F$6,'Daten alle Lose'!$A$10:$I$12,3,FALSE),FALSE)</f>
        <v>2</v>
      </c>
      <c r="E160" s="34" t="str">
        <f>VLOOKUP(A160,'Daten alle Lose'!$A$10:$H$196,4,FALSE)</f>
        <v>Stück</v>
      </c>
      <c r="F160" s="63">
        <f>VLOOKUP(A160,'Daten alle Lose'!$A$10:$H$196,3,FALSE)</f>
        <v>1</v>
      </c>
      <c r="G160" s="109"/>
      <c r="H160" s="72"/>
      <c r="I160" s="277"/>
      <c r="J160" s="277"/>
      <c r="K160" s="120">
        <f t="shared" si="19"/>
        <v>0</v>
      </c>
      <c r="L160" s="74">
        <f t="shared" si="20"/>
        <v>0</v>
      </c>
    </row>
    <row r="161" spans="1:12" ht="27" customHeight="1" x14ac:dyDescent="0.2">
      <c r="A161" s="61" t="s">
        <v>136</v>
      </c>
      <c r="B161" s="62" t="s">
        <v>458</v>
      </c>
      <c r="C161" s="34" t="str">
        <f>VLOOKUP(A161,'Daten alle Lose'!$A$10:$H$196,5,FALSE)</f>
        <v>U</v>
      </c>
      <c r="D161" s="34">
        <f>VLOOKUP(A161,'Daten alle Lose'!$A$10:$I$196,HLOOKUP($F$6,'Daten alle Lose'!$A$10:$I$12,3,FALSE),FALSE)</f>
        <v>2</v>
      </c>
      <c r="E161" s="34" t="str">
        <f>VLOOKUP(A161,'Daten alle Lose'!$A$10:$H$196,4,FALSE)</f>
        <v>Stück</v>
      </c>
      <c r="F161" s="63">
        <f>VLOOKUP(A161,'Daten alle Lose'!$A$10:$H$196,3,FALSE)</f>
        <v>1</v>
      </c>
      <c r="G161" s="109"/>
      <c r="H161" s="72"/>
      <c r="I161" s="277"/>
      <c r="J161" s="277"/>
      <c r="K161" s="120">
        <f t="shared" si="19"/>
        <v>0</v>
      </c>
      <c r="L161" s="74">
        <f t="shared" si="20"/>
        <v>0</v>
      </c>
    </row>
    <row r="162" spans="1:12" ht="27" customHeight="1" x14ac:dyDescent="0.2">
      <c r="A162" s="61" t="s">
        <v>137</v>
      </c>
      <c r="B162" s="62" t="s">
        <v>459</v>
      </c>
      <c r="C162" s="34" t="str">
        <f>VLOOKUP(A162,'Daten alle Lose'!$A$10:$H$196,5,FALSE)</f>
        <v>U</v>
      </c>
      <c r="D162" s="34">
        <f>VLOOKUP(A162,'Daten alle Lose'!$A$10:$I$196,HLOOKUP($F$6,'Daten alle Lose'!$A$10:$I$12,3,FALSE),FALSE)</f>
        <v>2</v>
      </c>
      <c r="E162" s="34" t="str">
        <f>VLOOKUP(A162,'Daten alle Lose'!$A$10:$H$196,4,FALSE)</f>
        <v>Stück</v>
      </c>
      <c r="F162" s="63">
        <f>VLOOKUP(A162,'Daten alle Lose'!$A$10:$H$196,3,FALSE)</f>
        <v>1</v>
      </c>
      <c r="G162" s="109"/>
      <c r="H162" s="72"/>
      <c r="I162" s="277"/>
      <c r="J162" s="277"/>
      <c r="K162" s="120">
        <f t="shared" si="19"/>
        <v>0</v>
      </c>
      <c r="L162" s="74">
        <f t="shared" si="20"/>
        <v>0</v>
      </c>
    </row>
    <row r="163" spans="1:12" ht="27" customHeight="1" x14ac:dyDescent="0.2">
      <c r="A163" s="61" t="s">
        <v>138</v>
      </c>
      <c r="B163" s="62" t="s">
        <v>494</v>
      </c>
      <c r="C163" s="34" t="str">
        <f>VLOOKUP(A163,'Daten alle Lose'!$A$10:$H$196,5,FALSE)</f>
        <v>U</v>
      </c>
      <c r="D163" s="34">
        <f>VLOOKUP(A163,'Daten alle Lose'!$A$10:$I$196,HLOOKUP($F$6,'Daten alle Lose'!$A$10:$I$12,3,FALSE),FALSE)</f>
        <v>10</v>
      </c>
      <c r="E163" s="34" t="str">
        <f>VLOOKUP(A163,'Daten alle Lose'!$A$10:$H$196,4,FALSE)</f>
        <v>Stück</v>
      </c>
      <c r="F163" s="63">
        <f>VLOOKUP(A163,'Daten alle Lose'!$A$10:$H$196,3,FALSE)</f>
        <v>1</v>
      </c>
      <c r="G163" s="109"/>
      <c r="H163" s="72"/>
      <c r="I163" s="277"/>
      <c r="J163" s="277"/>
      <c r="K163" s="120">
        <f t="shared" si="19"/>
        <v>0</v>
      </c>
      <c r="L163" s="74">
        <f t="shared" si="20"/>
        <v>0</v>
      </c>
    </row>
    <row r="164" spans="1:12" ht="27" customHeight="1" x14ac:dyDescent="0.2">
      <c r="A164" s="61" t="s">
        <v>139</v>
      </c>
      <c r="B164" s="62" t="s">
        <v>460</v>
      </c>
      <c r="C164" s="34" t="str">
        <f>VLOOKUP(A164,'Daten alle Lose'!$A$10:$H$196,5,FALSE)</f>
        <v>U</v>
      </c>
      <c r="D164" s="34">
        <f>VLOOKUP(A164,'Daten alle Lose'!$A$10:$I$196,HLOOKUP($F$6,'Daten alle Lose'!$A$10:$I$12,3,FALSE),FALSE)</f>
        <v>10</v>
      </c>
      <c r="E164" s="34" t="str">
        <f>VLOOKUP(A164,'Daten alle Lose'!$A$10:$H$196,4,FALSE)</f>
        <v>Stück</v>
      </c>
      <c r="F164" s="63">
        <f>VLOOKUP(A164,'Daten alle Lose'!$A$10:$H$196,3,FALSE)</f>
        <v>1</v>
      </c>
      <c r="G164" s="109"/>
      <c r="H164" s="72"/>
      <c r="I164" s="277"/>
      <c r="J164" s="277"/>
      <c r="K164" s="120">
        <f t="shared" si="19"/>
        <v>0</v>
      </c>
      <c r="L164" s="74">
        <f t="shared" si="20"/>
        <v>0</v>
      </c>
    </row>
    <row r="165" spans="1:12" ht="27" customHeight="1" x14ac:dyDescent="0.2">
      <c r="A165" s="61" t="s">
        <v>140</v>
      </c>
      <c r="B165" s="62" t="s">
        <v>461</v>
      </c>
      <c r="C165" s="34" t="str">
        <f>VLOOKUP(A165,'Daten alle Lose'!$A$10:$H$196,5,FALSE)</f>
        <v>U</v>
      </c>
      <c r="D165" s="34">
        <f>VLOOKUP(A165,'Daten alle Lose'!$A$10:$I$196,HLOOKUP($F$6,'Daten alle Lose'!$A$10:$I$12,3,FALSE),FALSE)</f>
        <v>10</v>
      </c>
      <c r="E165" s="34" t="str">
        <f>VLOOKUP(A165,'Daten alle Lose'!$A$10:$H$196,4,FALSE)</f>
        <v>Stück</v>
      </c>
      <c r="F165" s="63">
        <f>VLOOKUP(A165,'Daten alle Lose'!$A$10:$H$196,3,FALSE)</f>
        <v>1</v>
      </c>
      <c r="G165" s="109"/>
      <c r="H165" s="72"/>
      <c r="I165" s="277"/>
      <c r="J165" s="277"/>
      <c r="K165" s="120">
        <f t="shared" si="19"/>
        <v>0</v>
      </c>
      <c r="L165" s="74">
        <f t="shared" si="20"/>
        <v>0</v>
      </c>
    </row>
    <row r="166" spans="1:12" ht="27" customHeight="1" x14ac:dyDescent="0.2">
      <c r="A166" s="61" t="s">
        <v>141</v>
      </c>
      <c r="B166" s="62" t="s">
        <v>462</v>
      </c>
      <c r="C166" s="34" t="str">
        <f>VLOOKUP(A166,'Daten alle Lose'!$A$10:$H$196,5,FALSE)</f>
        <v>U</v>
      </c>
      <c r="D166" s="34">
        <f>VLOOKUP(A166,'Daten alle Lose'!$A$10:$I$196,HLOOKUP($F$6,'Daten alle Lose'!$A$10:$I$12,3,FALSE),FALSE)</f>
        <v>10</v>
      </c>
      <c r="E166" s="34" t="str">
        <f>VLOOKUP(A166,'Daten alle Lose'!$A$10:$H$196,4,FALSE)</f>
        <v>Stück</v>
      </c>
      <c r="F166" s="63">
        <f>VLOOKUP(A166,'Daten alle Lose'!$A$10:$H$196,3,FALSE)</f>
        <v>1</v>
      </c>
      <c r="G166" s="109"/>
      <c r="H166" s="72"/>
      <c r="I166" s="277"/>
      <c r="J166" s="277"/>
      <c r="K166" s="120">
        <f t="shared" si="19"/>
        <v>0</v>
      </c>
      <c r="L166" s="74">
        <f t="shared" si="20"/>
        <v>0</v>
      </c>
    </row>
    <row r="167" spans="1:12" ht="27" customHeight="1" x14ac:dyDescent="0.2">
      <c r="A167" s="61" t="s">
        <v>142</v>
      </c>
      <c r="B167" s="62" t="s">
        <v>463</v>
      </c>
      <c r="C167" s="34" t="str">
        <f>VLOOKUP(A167,'Daten alle Lose'!$A$10:$H$196,5,FALSE)</f>
        <v>U</v>
      </c>
      <c r="D167" s="34">
        <f>VLOOKUP(A167,'Daten alle Lose'!$A$10:$I$196,HLOOKUP($F$6,'Daten alle Lose'!$A$10:$I$12,3,FALSE),FALSE)</f>
        <v>10</v>
      </c>
      <c r="E167" s="34" t="str">
        <f>VLOOKUP(A167,'Daten alle Lose'!$A$10:$H$196,4,FALSE)</f>
        <v>Stück</v>
      </c>
      <c r="F167" s="63">
        <f>VLOOKUP(A167,'Daten alle Lose'!$A$10:$H$196,3,FALSE)</f>
        <v>1</v>
      </c>
      <c r="G167" s="109"/>
      <c r="H167" s="72"/>
      <c r="I167" s="277"/>
      <c r="J167" s="277"/>
      <c r="K167" s="120">
        <f t="shared" si="19"/>
        <v>0</v>
      </c>
      <c r="L167" s="74">
        <f t="shared" si="20"/>
        <v>0</v>
      </c>
    </row>
    <row r="168" spans="1:12" ht="27" customHeight="1" x14ac:dyDescent="0.2">
      <c r="A168" s="61" t="s">
        <v>143</v>
      </c>
      <c r="B168" s="62" t="s">
        <v>464</v>
      </c>
      <c r="C168" s="34" t="str">
        <f>VLOOKUP(A168,'Daten alle Lose'!$A$10:$H$196,5,FALSE)</f>
        <v>U</v>
      </c>
      <c r="D168" s="34">
        <f>VLOOKUP(A168,'Daten alle Lose'!$A$10:$I$196,HLOOKUP($F$6,'Daten alle Lose'!$A$10:$I$12,3,FALSE),FALSE)</f>
        <v>10</v>
      </c>
      <c r="E168" s="34" t="str">
        <f>VLOOKUP(A168,'Daten alle Lose'!$A$10:$H$196,4,FALSE)</f>
        <v>Stück</v>
      </c>
      <c r="F168" s="63">
        <f>VLOOKUP(A168,'Daten alle Lose'!$A$10:$H$196,3,FALSE)</f>
        <v>1</v>
      </c>
      <c r="G168" s="109"/>
      <c r="H168" s="72"/>
      <c r="I168" s="277"/>
      <c r="J168" s="277"/>
      <c r="K168" s="120">
        <f t="shared" si="19"/>
        <v>0</v>
      </c>
      <c r="L168" s="74">
        <f t="shared" si="20"/>
        <v>0</v>
      </c>
    </row>
    <row r="169" spans="1:12" ht="27" customHeight="1" x14ac:dyDescent="0.2">
      <c r="A169" s="61" t="s">
        <v>144</v>
      </c>
      <c r="B169" s="62" t="s">
        <v>465</v>
      </c>
      <c r="C169" s="34" t="str">
        <f>VLOOKUP(A169,'Daten alle Lose'!$A$10:$H$196,5,FALSE)</f>
        <v>U</v>
      </c>
      <c r="D169" s="34">
        <f>VLOOKUP(A169,'Daten alle Lose'!$A$10:$I$196,HLOOKUP($F$6,'Daten alle Lose'!$A$10:$I$12,3,FALSE),FALSE)</f>
        <v>10</v>
      </c>
      <c r="E169" s="34" t="str">
        <f>VLOOKUP(A169,'Daten alle Lose'!$A$10:$H$196,4,FALSE)</f>
        <v>Stück</v>
      </c>
      <c r="F169" s="63">
        <f>VLOOKUP(A169,'Daten alle Lose'!$A$10:$H$196,3,FALSE)</f>
        <v>1</v>
      </c>
      <c r="G169" s="109"/>
      <c r="H169" s="72"/>
      <c r="I169" s="277"/>
      <c r="J169" s="277"/>
      <c r="K169" s="120">
        <f t="shared" si="19"/>
        <v>0</v>
      </c>
      <c r="L169" s="74">
        <f t="shared" si="20"/>
        <v>0</v>
      </c>
    </row>
    <row r="170" spans="1:12" ht="27" customHeight="1" x14ac:dyDescent="0.2">
      <c r="A170" s="61" t="s">
        <v>145</v>
      </c>
      <c r="B170" s="62" t="s">
        <v>466</v>
      </c>
      <c r="C170" s="34" t="str">
        <f>VLOOKUP(A170,'Daten alle Lose'!$A$10:$H$196,5,FALSE)</f>
        <v>U</v>
      </c>
      <c r="D170" s="34">
        <f>VLOOKUP(A170,'Daten alle Lose'!$A$10:$I$196,HLOOKUP($F$6,'Daten alle Lose'!$A$10:$I$12,3,FALSE),FALSE)</f>
        <v>10</v>
      </c>
      <c r="E170" s="34" t="str">
        <f>VLOOKUP(A170,'Daten alle Lose'!$A$10:$H$196,4,FALSE)</f>
        <v>Stück</v>
      </c>
      <c r="F170" s="63">
        <f>VLOOKUP(A170,'Daten alle Lose'!$A$10:$H$196,3,FALSE)</f>
        <v>1</v>
      </c>
      <c r="G170" s="109"/>
      <c r="H170" s="72"/>
      <c r="I170" s="277"/>
      <c r="J170" s="277"/>
      <c r="K170" s="120">
        <f t="shared" si="19"/>
        <v>0</v>
      </c>
      <c r="L170" s="74">
        <f t="shared" si="20"/>
        <v>0</v>
      </c>
    </row>
    <row r="171" spans="1:12" ht="27" customHeight="1" x14ac:dyDescent="0.2">
      <c r="A171" s="61" t="s">
        <v>146</v>
      </c>
      <c r="B171" s="62" t="s">
        <v>467</v>
      </c>
      <c r="C171" s="34" t="str">
        <f>VLOOKUP(A171,'Daten alle Lose'!$A$10:$H$196,5,FALSE)</f>
        <v>U</v>
      </c>
      <c r="D171" s="34">
        <f>VLOOKUP(A171,'Daten alle Lose'!$A$10:$I$196,HLOOKUP($F$6,'Daten alle Lose'!$A$10:$I$12,3,FALSE),FALSE)</f>
        <v>10</v>
      </c>
      <c r="E171" s="34" t="str">
        <f>VLOOKUP(A171,'Daten alle Lose'!$A$10:$H$196,4,FALSE)</f>
        <v>Stück</v>
      </c>
      <c r="F171" s="63">
        <f>VLOOKUP(A171,'Daten alle Lose'!$A$10:$H$196,3,FALSE)</f>
        <v>1</v>
      </c>
      <c r="G171" s="109"/>
      <c r="H171" s="72"/>
      <c r="I171" s="277"/>
      <c r="J171" s="277"/>
      <c r="K171" s="120">
        <f t="shared" si="19"/>
        <v>0</v>
      </c>
      <c r="L171" s="74">
        <f t="shared" si="20"/>
        <v>0</v>
      </c>
    </row>
    <row r="172" spans="1:12" ht="27" customHeight="1" x14ac:dyDescent="0.2">
      <c r="A172" s="61" t="s">
        <v>147</v>
      </c>
      <c r="B172" s="62" t="s">
        <v>468</v>
      </c>
      <c r="C172" s="34" t="str">
        <f>VLOOKUP(A172,'Daten alle Lose'!$A$10:$H$196,5,FALSE)</f>
        <v>U</v>
      </c>
      <c r="D172" s="34">
        <f>VLOOKUP(A172,'Daten alle Lose'!$A$10:$I$196,HLOOKUP($F$6,'Daten alle Lose'!$A$10:$I$12,3,FALSE),FALSE)</f>
        <v>10</v>
      </c>
      <c r="E172" s="34" t="str">
        <f>VLOOKUP(A172,'Daten alle Lose'!$A$10:$H$196,4,FALSE)</f>
        <v>Stück</v>
      </c>
      <c r="F172" s="63">
        <f>VLOOKUP(A172,'Daten alle Lose'!$A$10:$H$196,3,FALSE)</f>
        <v>1</v>
      </c>
      <c r="G172" s="109"/>
      <c r="H172" s="72"/>
      <c r="I172" s="277"/>
      <c r="J172" s="277"/>
      <c r="K172" s="120">
        <f t="shared" si="19"/>
        <v>0</v>
      </c>
      <c r="L172" s="74">
        <f t="shared" si="20"/>
        <v>0</v>
      </c>
    </row>
    <row r="173" spans="1:12" ht="27" customHeight="1" x14ac:dyDescent="0.2">
      <c r="A173" s="61" t="s">
        <v>148</v>
      </c>
      <c r="B173" s="62" t="s">
        <v>495</v>
      </c>
      <c r="C173" s="34" t="str">
        <f>VLOOKUP(A173,'Daten alle Lose'!$A$10:$H$196,5,FALSE)</f>
        <v>U</v>
      </c>
      <c r="D173" s="34">
        <f>VLOOKUP(A173,'Daten alle Lose'!$A$10:$I$196,HLOOKUP($F$6,'Daten alle Lose'!$A$10:$I$12,3,FALSE),FALSE)</f>
        <v>10</v>
      </c>
      <c r="E173" s="34" t="str">
        <f>VLOOKUP(A173,'Daten alle Lose'!$A$10:$H$196,4,FALSE)</f>
        <v>Stück</v>
      </c>
      <c r="F173" s="63">
        <f>VLOOKUP(A173,'Daten alle Lose'!$A$10:$H$196,3,FALSE)</f>
        <v>1</v>
      </c>
      <c r="G173" s="109"/>
      <c r="H173" s="72"/>
      <c r="I173" s="277"/>
      <c r="J173" s="277"/>
      <c r="K173" s="120">
        <f t="shared" si="19"/>
        <v>0</v>
      </c>
      <c r="L173" s="74">
        <f t="shared" si="20"/>
        <v>0</v>
      </c>
    </row>
    <row r="174" spans="1:12" ht="27" customHeight="1" x14ac:dyDescent="0.2">
      <c r="A174" s="61" t="s">
        <v>149</v>
      </c>
      <c r="B174" s="62" t="s">
        <v>469</v>
      </c>
      <c r="C174" s="34" t="str">
        <f>VLOOKUP(A174,'Daten alle Lose'!$A$10:$H$196,5,FALSE)</f>
        <v>U</v>
      </c>
      <c r="D174" s="34">
        <f>VLOOKUP(A174,'Daten alle Lose'!$A$10:$I$196,HLOOKUP($F$6,'Daten alle Lose'!$A$10:$I$12,3,FALSE),FALSE)</f>
        <v>10</v>
      </c>
      <c r="E174" s="34" t="str">
        <f>VLOOKUP(A174,'Daten alle Lose'!$A$10:$H$196,4,FALSE)</f>
        <v>Stück</v>
      </c>
      <c r="F174" s="63">
        <f>VLOOKUP(A174,'Daten alle Lose'!$A$10:$H$196,3,FALSE)</f>
        <v>1</v>
      </c>
      <c r="G174" s="109"/>
      <c r="H174" s="72"/>
      <c r="I174" s="277"/>
      <c r="J174" s="277"/>
      <c r="K174" s="120">
        <f t="shared" si="19"/>
        <v>0</v>
      </c>
      <c r="L174" s="74">
        <f t="shared" si="20"/>
        <v>0</v>
      </c>
    </row>
    <row r="175" spans="1:12" ht="27" customHeight="1" x14ac:dyDescent="0.2">
      <c r="A175" s="61" t="s">
        <v>150</v>
      </c>
      <c r="B175" s="62" t="s">
        <v>470</v>
      </c>
      <c r="C175" s="34" t="str">
        <f>VLOOKUP(A175,'Daten alle Lose'!$A$10:$H$196,5,FALSE)</f>
        <v>U</v>
      </c>
      <c r="D175" s="34">
        <f>VLOOKUP(A175,'Daten alle Lose'!$A$10:$I$196,HLOOKUP($F$6,'Daten alle Lose'!$A$10:$I$12,3,FALSE),FALSE)</f>
        <v>10</v>
      </c>
      <c r="E175" s="34" t="str">
        <f>VLOOKUP(A175,'Daten alle Lose'!$A$10:$H$196,4,FALSE)</f>
        <v>Stück</v>
      </c>
      <c r="F175" s="63">
        <f>VLOOKUP(A175,'Daten alle Lose'!$A$10:$H$196,3,FALSE)</f>
        <v>1</v>
      </c>
      <c r="G175" s="109"/>
      <c r="H175" s="72"/>
      <c r="I175" s="277"/>
      <c r="J175" s="277"/>
      <c r="K175" s="120">
        <f t="shared" si="19"/>
        <v>0</v>
      </c>
      <c r="L175" s="74">
        <f t="shared" si="20"/>
        <v>0</v>
      </c>
    </row>
    <row r="176" spans="1:12" ht="27" customHeight="1" x14ac:dyDescent="0.2">
      <c r="A176" s="61" t="s">
        <v>151</v>
      </c>
      <c r="B176" s="62" t="s">
        <v>471</v>
      </c>
      <c r="C176" s="34" t="str">
        <f>VLOOKUP(A176,'Daten alle Lose'!$A$10:$H$196,5,FALSE)</f>
        <v>U</v>
      </c>
      <c r="D176" s="34">
        <f>VLOOKUP(A176,'Daten alle Lose'!$A$10:$I$196,HLOOKUP($F$6,'Daten alle Lose'!$A$10:$I$12,3,FALSE),FALSE)</f>
        <v>10</v>
      </c>
      <c r="E176" s="34" t="str">
        <f>VLOOKUP(A176,'Daten alle Lose'!$A$10:$H$196,4,FALSE)</f>
        <v>Stück</v>
      </c>
      <c r="F176" s="63">
        <f>VLOOKUP(A176,'Daten alle Lose'!$A$10:$H$196,3,FALSE)</f>
        <v>1</v>
      </c>
      <c r="G176" s="109"/>
      <c r="H176" s="72"/>
      <c r="I176" s="277"/>
      <c r="J176" s="277"/>
      <c r="K176" s="120">
        <f t="shared" si="19"/>
        <v>0</v>
      </c>
      <c r="L176" s="74">
        <f t="shared" si="20"/>
        <v>0</v>
      </c>
    </row>
    <row r="177" spans="1:12" ht="27" customHeight="1" x14ac:dyDescent="0.2">
      <c r="A177" s="61" t="s">
        <v>152</v>
      </c>
      <c r="B177" s="62" t="s">
        <v>472</v>
      </c>
      <c r="C177" s="34" t="str">
        <f>VLOOKUP(A177,'Daten alle Lose'!$A$10:$H$196,5,FALSE)</f>
        <v>U</v>
      </c>
      <c r="D177" s="34">
        <f>VLOOKUP(A177,'Daten alle Lose'!$A$10:$I$196,HLOOKUP($F$6,'Daten alle Lose'!$A$10:$I$12,3,FALSE),FALSE)</f>
        <v>10</v>
      </c>
      <c r="E177" s="34" t="str">
        <f>VLOOKUP(A177,'Daten alle Lose'!$A$10:$H$196,4,FALSE)</f>
        <v>Stück</v>
      </c>
      <c r="F177" s="63">
        <f>VLOOKUP(A177,'Daten alle Lose'!$A$10:$H$196,3,FALSE)</f>
        <v>1</v>
      </c>
      <c r="G177" s="109"/>
      <c r="H177" s="72"/>
      <c r="I177" s="277"/>
      <c r="J177" s="277"/>
      <c r="K177" s="120">
        <f t="shared" si="19"/>
        <v>0</v>
      </c>
      <c r="L177" s="74">
        <f t="shared" si="20"/>
        <v>0</v>
      </c>
    </row>
    <row r="178" spans="1:12" ht="27" customHeight="1" x14ac:dyDescent="0.2">
      <c r="A178" s="61" t="s">
        <v>153</v>
      </c>
      <c r="B178" s="62" t="s">
        <v>474</v>
      </c>
      <c r="C178" s="34" t="str">
        <f>VLOOKUP(A178,'Daten alle Lose'!$A$10:$H$196,5,FALSE)</f>
        <v>U</v>
      </c>
      <c r="D178" s="34">
        <f>VLOOKUP(A178,'Daten alle Lose'!$A$10:$I$196,HLOOKUP($F$6,'Daten alle Lose'!$A$10:$I$12,3,FALSE),FALSE)</f>
        <v>100</v>
      </c>
      <c r="E178" s="34" t="str">
        <f>VLOOKUP(A178,'Daten alle Lose'!$A$10:$H$196,4,FALSE)</f>
        <v>m²</v>
      </c>
      <c r="F178" s="63">
        <f>VLOOKUP(A178,'Daten alle Lose'!$A$10:$H$196,3,FALSE)</f>
        <v>1</v>
      </c>
      <c r="G178" s="109"/>
      <c r="H178" s="72"/>
      <c r="I178" s="277"/>
      <c r="J178" s="277"/>
      <c r="K178" s="120">
        <f t="shared" si="19"/>
        <v>0</v>
      </c>
      <c r="L178" s="74">
        <f t="shared" ref="L178:L180" si="21">K178*D178*F178</f>
        <v>0</v>
      </c>
    </row>
    <row r="179" spans="1:12" ht="27" customHeight="1" x14ac:dyDescent="0.2">
      <c r="A179" s="61" t="s">
        <v>154</v>
      </c>
      <c r="B179" s="62" t="s">
        <v>173</v>
      </c>
      <c r="C179" s="34" t="str">
        <f>VLOOKUP(A179,'Daten alle Lose'!$A$10:$H$196,5,FALSE)</f>
        <v>U</v>
      </c>
      <c r="D179" s="34">
        <f>VLOOKUP(A179,'Daten alle Lose'!$A$10:$I$196,HLOOKUP($F$6,'Daten alle Lose'!$A$10:$I$12,3,FALSE),FALSE)</f>
        <v>100</v>
      </c>
      <c r="E179" s="34" t="str">
        <f>VLOOKUP(A179,'Daten alle Lose'!$A$10:$H$196,4,FALSE)</f>
        <v>m²</v>
      </c>
      <c r="F179" s="63">
        <f>VLOOKUP(A179,'Daten alle Lose'!$A$10:$H$196,3,FALSE)</f>
        <v>1</v>
      </c>
      <c r="G179" s="109"/>
      <c r="H179" s="72"/>
      <c r="I179" s="277"/>
      <c r="J179" s="277"/>
      <c r="K179" s="120">
        <f t="shared" ref="K179:K181" si="22">ROUND(I179+J179,4)</f>
        <v>0</v>
      </c>
      <c r="L179" s="74">
        <f t="shared" si="21"/>
        <v>0</v>
      </c>
    </row>
    <row r="180" spans="1:12" ht="27" customHeight="1" x14ac:dyDescent="0.2">
      <c r="A180" s="61" t="s">
        <v>514</v>
      </c>
      <c r="B180" s="62" t="s">
        <v>249</v>
      </c>
      <c r="C180" s="34" t="str">
        <f>VLOOKUP(A180,'Daten alle Lose'!$A$10:$H$196,5,FALSE)</f>
        <v>NU</v>
      </c>
      <c r="D180" s="34">
        <f>VLOOKUP(A180,'Daten alle Lose'!$A$10:$I$196,HLOOKUP($F$6,'Daten alle Lose'!$A$10:$I$12,3,FALSE),FALSE)</f>
        <v>3</v>
      </c>
      <c r="E180" s="34" t="str">
        <f>VLOOKUP(A180,'Daten alle Lose'!$A$10:$H$196,4,FALSE)</f>
        <v>Stück</v>
      </c>
      <c r="F180" s="63">
        <f>VLOOKUP(A180,'Daten alle Lose'!$A$10:$H$196,3,FALSE)</f>
        <v>1</v>
      </c>
      <c r="G180" s="109"/>
      <c r="H180" s="72"/>
      <c r="I180" s="277"/>
      <c r="J180" s="277"/>
      <c r="K180" s="120">
        <f t="shared" si="22"/>
        <v>0</v>
      </c>
      <c r="L180" s="74">
        <f t="shared" si="21"/>
        <v>0</v>
      </c>
    </row>
    <row r="181" spans="1:12" ht="27" customHeight="1" x14ac:dyDescent="0.2">
      <c r="A181" s="61" t="s">
        <v>513</v>
      </c>
      <c r="B181" s="129" t="s">
        <v>473</v>
      </c>
      <c r="C181" s="34" t="str">
        <f>VLOOKUP(A181,'Daten alle Lose'!$A$10:$H$196,5,FALSE)</f>
        <v>U</v>
      </c>
      <c r="D181" s="34">
        <f>VLOOKUP(A181,'Daten alle Lose'!$A$10:$I$196,HLOOKUP($F$6,'Daten alle Lose'!$A$10:$I$12,3,FALSE),FALSE)</f>
        <v>50</v>
      </c>
      <c r="E181" s="34" t="str">
        <f>VLOOKUP(A181,'Daten alle Lose'!$A$10:$H$196,4,FALSE)</f>
        <v>Stück</v>
      </c>
      <c r="F181" s="63">
        <f>VLOOKUP(A181,'Daten alle Lose'!$A$10:$H$196,3,FALSE)</f>
        <v>1</v>
      </c>
      <c r="G181" s="109"/>
      <c r="H181" s="72"/>
      <c r="I181" s="277"/>
      <c r="J181" s="277"/>
      <c r="K181" s="120">
        <f t="shared" si="22"/>
        <v>0</v>
      </c>
      <c r="L181" s="74">
        <f t="shared" si="20"/>
        <v>0</v>
      </c>
    </row>
    <row r="182" spans="1:12" ht="27" customHeight="1" x14ac:dyDescent="0.2">
      <c r="A182" s="57"/>
      <c r="B182" s="65"/>
      <c r="C182" s="70"/>
      <c r="D182" s="70"/>
      <c r="E182" s="70"/>
      <c r="F182" s="70"/>
      <c r="G182" s="70"/>
      <c r="H182" s="70"/>
      <c r="I182" s="67"/>
      <c r="J182" s="67"/>
      <c r="K182" s="124" t="s">
        <v>504</v>
      </c>
      <c r="L182" s="69">
        <f>SUM(L115:L181)</f>
        <v>0</v>
      </c>
    </row>
    <row r="183" spans="1:12" ht="18" customHeight="1" x14ac:dyDescent="0.2">
      <c r="A183" s="126"/>
      <c r="B183" s="127"/>
      <c r="C183" s="127"/>
      <c r="D183" s="127"/>
      <c r="E183" s="127"/>
      <c r="F183" s="127"/>
      <c r="G183" s="127"/>
      <c r="H183" s="127"/>
      <c r="I183" s="127"/>
      <c r="J183" s="127"/>
      <c r="K183" s="127"/>
      <c r="L183" s="128"/>
    </row>
    <row r="184" spans="1:12" ht="27" customHeight="1" x14ac:dyDescent="0.2">
      <c r="A184" s="57" t="s">
        <v>174</v>
      </c>
      <c r="B184" s="65" t="s">
        <v>272</v>
      </c>
      <c r="C184" s="59"/>
      <c r="D184" s="59"/>
      <c r="E184" s="59"/>
      <c r="F184" s="59"/>
      <c r="G184" s="59"/>
      <c r="H184" s="59"/>
      <c r="I184" s="59"/>
      <c r="J184" s="59"/>
      <c r="K184" s="59"/>
      <c r="L184" s="60"/>
    </row>
    <row r="185" spans="1:12" ht="27" customHeight="1" x14ac:dyDescent="0.2">
      <c r="A185" s="61" t="s">
        <v>175</v>
      </c>
      <c r="B185" s="62" t="s">
        <v>56</v>
      </c>
      <c r="C185" s="34" t="str">
        <f>VLOOKUP(A185,'Daten alle Lose'!$A$10:$H$196,5,FALSE)</f>
        <v>U</v>
      </c>
      <c r="D185" s="34">
        <f>VLOOKUP(A185,'Daten alle Lose'!$A$10:$I$196,HLOOKUP($F$6,'Daten alle Lose'!$A$10:$I$12,3,FALSE),FALSE)</f>
        <v>1000</v>
      </c>
      <c r="E185" s="34" t="str">
        <f>VLOOKUP(A185,'Daten alle Lose'!$A$10:$H$196,4,FALSE)</f>
        <v>m²</v>
      </c>
      <c r="F185" s="63">
        <f>VLOOKUP(A185,'Daten alle Lose'!$A$10:$H$196,3,FALSE)</f>
        <v>6</v>
      </c>
      <c r="G185" s="275"/>
      <c r="H185" s="278"/>
      <c r="I185" s="119" t="e">
        <f>ROUND(VLOOKUP(H185,'Übersicht Stundensätze'!$A$7:$E$12,5,0)/G185,4)</f>
        <v>#N/A</v>
      </c>
      <c r="J185" s="277"/>
      <c r="K185" s="120" t="e">
        <f t="shared" ref="K185:K190" si="23">ROUND(I185+J185,4)</f>
        <v>#N/A</v>
      </c>
      <c r="L185" s="74" t="e">
        <f t="shared" ref="L185:L190" si="24">K185*D185*F185</f>
        <v>#N/A</v>
      </c>
    </row>
    <row r="186" spans="1:12" ht="27" customHeight="1" x14ac:dyDescent="0.2">
      <c r="A186" s="61" t="s">
        <v>176</v>
      </c>
      <c r="B186" s="62" t="s">
        <v>180</v>
      </c>
      <c r="C186" s="34" t="str">
        <f>VLOOKUP(A186,'Daten alle Lose'!$A$10:$H$196,5,FALSE)</f>
        <v>U</v>
      </c>
      <c r="D186" s="34">
        <f>VLOOKUP(A186,'Daten alle Lose'!$A$10:$I$196,HLOOKUP($F$6,'Daten alle Lose'!$A$10:$I$12,3,FALSE),FALSE)</f>
        <v>500</v>
      </c>
      <c r="E186" s="34" t="str">
        <f>VLOOKUP(A186,'Daten alle Lose'!$A$10:$H$196,4,FALSE)</f>
        <v>m²</v>
      </c>
      <c r="F186" s="63">
        <f>VLOOKUP(A186,'Daten alle Lose'!$A$10:$H$196,3,FALSE)</f>
        <v>15</v>
      </c>
      <c r="G186" s="109"/>
      <c r="H186" s="72"/>
      <c r="I186" s="277"/>
      <c r="J186" s="277"/>
      <c r="K186" s="120">
        <f t="shared" si="23"/>
        <v>0</v>
      </c>
      <c r="L186" s="74">
        <f t="shared" si="24"/>
        <v>0</v>
      </c>
    </row>
    <row r="187" spans="1:12" ht="27" customHeight="1" x14ac:dyDescent="0.2">
      <c r="A187" s="61" t="s">
        <v>177</v>
      </c>
      <c r="B187" s="62" t="s">
        <v>181</v>
      </c>
      <c r="C187" s="34" t="str">
        <f>VLOOKUP(A187,'Daten alle Lose'!$A$10:$H$196,5,FALSE)</f>
        <v>U</v>
      </c>
      <c r="D187" s="34">
        <f>VLOOKUP(A187,'Daten alle Lose'!$A$10:$I$196,HLOOKUP($F$6,'Daten alle Lose'!$A$10:$I$12,3,FALSE),FALSE)</f>
        <v>20</v>
      </c>
      <c r="E187" s="34" t="str">
        <f>VLOOKUP(A187,'Daten alle Lose'!$A$10:$H$196,4,FALSE)</f>
        <v>Stück</v>
      </c>
      <c r="F187" s="63">
        <f>VLOOKUP(A187,'Daten alle Lose'!$A$10:$H$196,3,FALSE)</f>
        <v>15</v>
      </c>
      <c r="G187" s="109"/>
      <c r="H187" s="72"/>
      <c r="I187" s="277"/>
      <c r="J187" s="277"/>
      <c r="K187" s="120">
        <f t="shared" si="23"/>
        <v>0</v>
      </c>
      <c r="L187" s="74">
        <f t="shared" si="24"/>
        <v>0</v>
      </c>
    </row>
    <row r="188" spans="1:12" ht="27" customHeight="1" x14ac:dyDescent="0.2">
      <c r="A188" s="61" t="s">
        <v>178</v>
      </c>
      <c r="B188" s="62" t="s">
        <v>182</v>
      </c>
      <c r="C188" s="34" t="str">
        <f>VLOOKUP(A188,'Daten alle Lose'!$A$10:$H$196,5,FALSE)</f>
        <v>U</v>
      </c>
      <c r="D188" s="34">
        <f>VLOOKUP(A188,'Daten alle Lose'!$A$10:$I$196,HLOOKUP($F$6,'Daten alle Lose'!$A$10:$I$12,3,FALSE),FALSE)</f>
        <v>100</v>
      </c>
      <c r="E188" s="34" t="str">
        <f>VLOOKUP(A188,'Daten alle Lose'!$A$10:$H$196,4,FALSE)</f>
        <v>m²</v>
      </c>
      <c r="F188" s="63">
        <f>VLOOKUP(A188,'Daten alle Lose'!$A$10:$H$196,3,FALSE)</f>
        <v>1</v>
      </c>
      <c r="G188" s="109"/>
      <c r="H188" s="72"/>
      <c r="I188" s="277"/>
      <c r="J188" s="277"/>
      <c r="K188" s="120">
        <f t="shared" si="23"/>
        <v>0</v>
      </c>
      <c r="L188" s="74">
        <f t="shared" si="24"/>
        <v>0</v>
      </c>
    </row>
    <row r="189" spans="1:12" ht="27" customHeight="1" x14ac:dyDescent="0.2">
      <c r="A189" s="61" t="s">
        <v>179</v>
      </c>
      <c r="B189" s="62" t="s">
        <v>183</v>
      </c>
      <c r="C189" s="34" t="str">
        <f>VLOOKUP(A189,'Daten alle Lose'!$A$10:$H$196,5,FALSE)</f>
        <v>U</v>
      </c>
      <c r="D189" s="34">
        <f>VLOOKUP(A189,'Daten alle Lose'!$A$10:$I$196,HLOOKUP($F$6,'Daten alle Lose'!$A$10:$I$12,3,FALSE),FALSE)</f>
        <v>3</v>
      </c>
      <c r="E189" s="34" t="str">
        <f>VLOOKUP(A189,'Daten alle Lose'!$A$10:$H$196,4,FALSE)</f>
        <v>Stück</v>
      </c>
      <c r="F189" s="63">
        <f>VLOOKUP(A189,'Daten alle Lose'!$A$10:$H$196,3,FALSE)</f>
        <v>1</v>
      </c>
      <c r="G189" s="109"/>
      <c r="H189" s="72"/>
      <c r="I189" s="277"/>
      <c r="J189" s="277"/>
      <c r="K189" s="120">
        <f t="shared" si="23"/>
        <v>0</v>
      </c>
      <c r="L189" s="74">
        <f t="shared" si="24"/>
        <v>0</v>
      </c>
    </row>
    <row r="190" spans="1:12" ht="27" customHeight="1" x14ac:dyDescent="0.2">
      <c r="A190" s="61" t="s">
        <v>515</v>
      </c>
      <c r="B190" s="62" t="s">
        <v>497</v>
      </c>
      <c r="C190" s="34" t="str">
        <f>VLOOKUP(A190,'Daten alle Lose'!$A$10:$H$196,5,FALSE)</f>
        <v>U</v>
      </c>
      <c r="D190" s="34">
        <f>VLOOKUP(A190,'Daten alle Lose'!$A$10:$I$196,HLOOKUP($F$6,'Daten alle Lose'!$A$10:$I$12,3,FALSE),FALSE)</f>
        <v>2000</v>
      </c>
      <c r="E190" s="34" t="str">
        <f>VLOOKUP(A190,'Daten alle Lose'!$A$10:$H$196,4,FALSE)</f>
        <v>m²</v>
      </c>
      <c r="F190" s="63">
        <f>VLOOKUP(A190,'Daten alle Lose'!$A$10:$H$196,3,FALSE)</f>
        <v>10</v>
      </c>
      <c r="G190" s="109"/>
      <c r="H190" s="72"/>
      <c r="I190" s="277"/>
      <c r="J190" s="277"/>
      <c r="K190" s="120">
        <f t="shared" si="23"/>
        <v>0</v>
      </c>
      <c r="L190" s="74">
        <f t="shared" si="24"/>
        <v>0</v>
      </c>
    </row>
    <row r="191" spans="1:12" ht="27" customHeight="1" x14ac:dyDescent="0.2">
      <c r="A191" s="57"/>
      <c r="B191" s="65"/>
      <c r="C191" s="70"/>
      <c r="D191" s="70"/>
      <c r="E191" s="70"/>
      <c r="F191" s="70"/>
      <c r="G191" s="70"/>
      <c r="H191" s="70"/>
      <c r="I191" s="67"/>
      <c r="J191" s="67"/>
      <c r="K191" s="124" t="s">
        <v>504</v>
      </c>
      <c r="L191" s="69" t="e">
        <f>SUM(L185:L190)</f>
        <v>#N/A</v>
      </c>
    </row>
    <row r="192" spans="1:12" ht="18" customHeight="1" x14ac:dyDescent="0.2">
      <c r="A192" s="126"/>
      <c r="B192" s="127"/>
      <c r="C192" s="127"/>
      <c r="D192" s="127"/>
      <c r="E192" s="127"/>
      <c r="F192" s="127"/>
      <c r="G192" s="127"/>
      <c r="H192" s="127"/>
      <c r="I192" s="127"/>
      <c r="J192" s="127"/>
      <c r="K192" s="127"/>
      <c r="L192" s="128"/>
    </row>
    <row r="193" spans="1:12" ht="27" customHeight="1" x14ac:dyDescent="0.2">
      <c r="A193" s="57" t="s">
        <v>184</v>
      </c>
      <c r="B193" s="65" t="s">
        <v>185</v>
      </c>
      <c r="C193" s="59"/>
      <c r="D193" s="59"/>
      <c r="E193" s="59"/>
      <c r="F193" s="59"/>
      <c r="G193" s="59"/>
      <c r="H193" s="59"/>
      <c r="I193" s="59"/>
      <c r="J193" s="59"/>
      <c r="K193" s="59"/>
      <c r="L193" s="60"/>
    </row>
    <row r="194" spans="1:12" ht="27" customHeight="1" x14ac:dyDescent="0.2">
      <c r="A194" s="61" t="s">
        <v>186</v>
      </c>
      <c r="B194" s="62" t="s">
        <v>204</v>
      </c>
      <c r="C194" s="34" t="str">
        <f>VLOOKUP(A194,'Daten alle Lose'!$A$10:$H$196,5,FALSE)</f>
        <v>NU</v>
      </c>
      <c r="D194" s="34">
        <f>VLOOKUP(A194,'Daten alle Lose'!$A$10:$I$196,HLOOKUP($F$6,'Daten alle Lose'!$A$10:$I$12,3,FALSE),FALSE)</f>
        <v>30</v>
      </c>
      <c r="E194" s="34" t="str">
        <f>VLOOKUP(A194,'Daten alle Lose'!$A$10:$H$196,4,FALSE)</f>
        <v>lfm</v>
      </c>
      <c r="F194" s="63">
        <f>VLOOKUP(A194,'Daten alle Lose'!$A$10:$H$196,3,FALSE)</f>
        <v>1</v>
      </c>
      <c r="G194" s="109"/>
      <c r="H194" s="72"/>
      <c r="I194" s="277"/>
      <c r="J194" s="277"/>
      <c r="K194" s="120">
        <f t="shared" ref="K194:K213" si="25">ROUND(I194+J194,4)</f>
        <v>0</v>
      </c>
      <c r="L194" s="74">
        <f t="shared" ref="L194:L213" si="26">K194*D194*F194</f>
        <v>0</v>
      </c>
    </row>
    <row r="195" spans="1:12" ht="27" customHeight="1" x14ac:dyDescent="0.2">
      <c r="A195" s="61" t="s">
        <v>187</v>
      </c>
      <c r="B195" s="62" t="s">
        <v>205</v>
      </c>
      <c r="C195" s="34" t="str">
        <f>VLOOKUP(A195,'Daten alle Lose'!$A$10:$H$196,5,FALSE)</f>
        <v>NU</v>
      </c>
      <c r="D195" s="34">
        <f>VLOOKUP(A195,'Daten alle Lose'!$A$10:$I$196,HLOOKUP($F$6,'Daten alle Lose'!$A$10:$I$12,3,FALSE),FALSE)</f>
        <v>100</v>
      </c>
      <c r="E195" s="34" t="str">
        <f>VLOOKUP(A195,'Daten alle Lose'!$A$10:$H$196,4,FALSE)</f>
        <v>m²</v>
      </c>
      <c r="F195" s="63">
        <f>VLOOKUP(A195,'Daten alle Lose'!$A$10:$H$196,3,FALSE)</f>
        <v>1</v>
      </c>
      <c r="G195" s="109"/>
      <c r="H195" s="72"/>
      <c r="I195" s="277"/>
      <c r="J195" s="277"/>
      <c r="K195" s="120">
        <f t="shared" si="25"/>
        <v>0</v>
      </c>
      <c r="L195" s="74">
        <f t="shared" si="26"/>
        <v>0</v>
      </c>
    </row>
    <row r="196" spans="1:12" ht="27" customHeight="1" x14ac:dyDescent="0.2">
      <c r="A196" s="61" t="s">
        <v>188</v>
      </c>
      <c r="B196" s="62" t="s">
        <v>475</v>
      </c>
      <c r="C196" s="34" t="str">
        <f>VLOOKUP(A196,'Daten alle Lose'!$A$10:$H$196,5,FALSE)</f>
        <v>NU</v>
      </c>
      <c r="D196" s="34">
        <f>VLOOKUP(A196,'Daten alle Lose'!$A$10:$I$196,HLOOKUP($F$6,'Daten alle Lose'!$A$10:$I$12,3,FALSE),FALSE)</f>
        <v>50</v>
      </c>
      <c r="E196" s="34" t="str">
        <f>VLOOKUP(A196,'Daten alle Lose'!$A$10:$H$196,4,FALSE)</f>
        <v>lfm</v>
      </c>
      <c r="F196" s="63">
        <f>VLOOKUP(A196,'Daten alle Lose'!$A$10:$H$196,3,FALSE)</f>
        <v>1</v>
      </c>
      <c r="G196" s="109"/>
      <c r="H196" s="72"/>
      <c r="I196" s="277"/>
      <c r="J196" s="277"/>
      <c r="K196" s="120">
        <f t="shared" si="25"/>
        <v>0</v>
      </c>
      <c r="L196" s="74">
        <f t="shared" si="26"/>
        <v>0</v>
      </c>
    </row>
    <row r="197" spans="1:12" ht="27" customHeight="1" x14ac:dyDescent="0.2">
      <c r="A197" s="61" t="s">
        <v>189</v>
      </c>
      <c r="B197" s="62" t="s">
        <v>206</v>
      </c>
      <c r="C197" s="34" t="str">
        <f>VLOOKUP(A197,'Daten alle Lose'!$A$10:$H$196,5,FALSE)</f>
        <v>NU</v>
      </c>
      <c r="D197" s="34">
        <f>VLOOKUP(A197,'Daten alle Lose'!$A$10:$I$196,HLOOKUP($F$6,'Daten alle Lose'!$A$10:$I$12,3,FALSE),FALSE)</f>
        <v>20</v>
      </c>
      <c r="E197" s="34" t="str">
        <f>VLOOKUP(A197,'Daten alle Lose'!$A$10:$H$196,4,FALSE)</f>
        <v>m³</v>
      </c>
      <c r="F197" s="63">
        <f>VLOOKUP(A197,'Daten alle Lose'!$A$10:$H$196,3,FALSE)</f>
        <v>1</v>
      </c>
      <c r="G197" s="109"/>
      <c r="H197" s="72"/>
      <c r="I197" s="277"/>
      <c r="J197" s="277"/>
      <c r="K197" s="120">
        <f t="shared" si="25"/>
        <v>0</v>
      </c>
      <c r="L197" s="74">
        <f t="shared" si="26"/>
        <v>0</v>
      </c>
    </row>
    <row r="198" spans="1:12" ht="27" customHeight="1" x14ac:dyDescent="0.2">
      <c r="A198" s="61" t="s">
        <v>190</v>
      </c>
      <c r="B198" s="62" t="s">
        <v>207</v>
      </c>
      <c r="C198" s="34" t="str">
        <f>VLOOKUP(A198,'Daten alle Lose'!$A$10:$H$196,5,FALSE)</f>
        <v>NU</v>
      </c>
      <c r="D198" s="34">
        <f>VLOOKUP(A198,'Daten alle Lose'!$A$10:$I$196,HLOOKUP($F$6,'Daten alle Lose'!$A$10:$I$12,3,FALSE),FALSE)</f>
        <v>100</v>
      </c>
      <c r="E198" s="34" t="str">
        <f>VLOOKUP(A198,'Daten alle Lose'!$A$10:$H$196,4,FALSE)</f>
        <v>m²</v>
      </c>
      <c r="F198" s="63">
        <f>VLOOKUP(A198,'Daten alle Lose'!$A$10:$H$196,3,FALSE)</f>
        <v>1</v>
      </c>
      <c r="G198" s="109"/>
      <c r="H198" s="72"/>
      <c r="I198" s="277"/>
      <c r="J198" s="277"/>
      <c r="K198" s="120">
        <f t="shared" si="25"/>
        <v>0</v>
      </c>
      <c r="L198" s="74">
        <f t="shared" si="26"/>
        <v>0</v>
      </c>
    </row>
    <row r="199" spans="1:12" ht="27" customHeight="1" x14ac:dyDescent="0.2">
      <c r="A199" s="61" t="s">
        <v>191</v>
      </c>
      <c r="B199" s="62" t="s">
        <v>208</v>
      </c>
      <c r="C199" s="34" t="str">
        <f>VLOOKUP(A199,'Daten alle Lose'!$A$10:$H$196,5,FALSE)</f>
        <v>NU</v>
      </c>
      <c r="D199" s="34">
        <f>VLOOKUP(A199,'Daten alle Lose'!$A$10:$I$196,HLOOKUP($F$6,'Daten alle Lose'!$A$10:$I$12,3,FALSE),FALSE)</f>
        <v>100</v>
      </c>
      <c r="E199" s="34" t="str">
        <f>VLOOKUP(A199,'Daten alle Lose'!$A$10:$H$196,4,FALSE)</f>
        <v>m²</v>
      </c>
      <c r="F199" s="63">
        <f>VLOOKUP(A199,'Daten alle Lose'!$A$10:$H$196,3,FALSE)</f>
        <v>1</v>
      </c>
      <c r="G199" s="109"/>
      <c r="H199" s="72"/>
      <c r="I199" s="277"/>
      <c r="J199" s="277"/>
      <c r="K199" s="120">
        <f t="shared" si="25"/>
        <v>0</v>
      </c>
      <c r="L199" s="74">
        <f t="shared" si="26"/>
        <v>0</v>
      </c>
    </row>
    <row r="200" spans="1:12" ht="27" customHeight="1" x14ac:dyDescent="0.2">
      <c r="A200" s="61" t="s">
        <v>192</v>
      </c>
      <c r="B200" s="62" t="str">
        <f>'Daten alle Lose'!B171</f>
        <v>Schottertragschicht 28 cm</v>
      </c>
      <c r="C200" s="34" t="str">
        <f>VLOOKUP(A200,'Daten alle Lose'!$A$10:$H$196,5,FALSE)</f>
        <v>NU</v>
      </c>
      <c r="D200" s="34">
        <f>VLOOKUP(A200,'Daten alle Lose'!$A$10:$I$196,HLOOKUP($F$6,'Daten alle Lose'!$A$10:$I$12,3,FALSE),FALSE)</f>
        <v>75</v>
      </c>
      <c r="E200" s="34" t="str">
        <f>VLOOKUP(A200,'Daten alle Lose'!$A$10:$H$196,4,FALSE)</f>
        <v>m²</v>
      </c>
      <c r="F200" s="63">
        <f>VLOOKUP(A200,'Daten alle Lose'!$A$10:$H$196,3,FALSE)</f>
        <v>1</v>
      </c>
      <c r="G200" s="109"/>
      <c r="H200" s="72"/>
      <c r="I200" s="277"/>
      <c r="J200" s="277"/>
      <c r="K200" s="120">
        <f t="shared" si="25"/>
        <v>0</v>
      </c>
      <c r="L200" s="74">
        <f t="shared" si="26"/>
        <v>0</v>
      </c>
    </row>
    <row r="201" spans="1:12" ht="27" customHeight="1" x14ac:dyDescent="0.2">
      <c r="A201" s="61" t="s">
        <v>193</v>
      </c>
      <c r="B201" s="62" t="str">
        <f>'Daten alle Lose'!B172</f>
        <v>Schottertragschicht 18 cm</v>
      </c>
      <c r="C201" s="34" t="str">
        <f>VLOOKUP(A201,'Daten alle Lose'!$A$10:$H$196,5,FALSE)</f>
        <v>NU</v>
      </c>
      <c r="D201" s="34">
        <f>VLOOKUP(A201,'Daten alle Lose'!$A$10:$I$196,HLOOKUP($F$6,'Daten alle Lose'!$A$10:$I$12,3,FALSE),FALSE)</f>
        <v>25</v>
      </c>
      <c r="E201" s="34" t="str">
        <f>VLOOKUP(A201,'Daten alle Lose'!$A$10:$H$196,4,FALSE)</f>
        <v>m²</v>
      </c>
      <c r="F201" s="63">
        <f>VLOOKUP(A201,'Daten alle Lose'!$A$10:$H$196,3,FALSE)</f>
        <v>1</v>
      </c>
      <c r="G201" s="109"/>
      <c r="H201" s="72"/>
      <c r="I201" s="277"/>
      <c r="J201" s="277"/>
      <c r="K201" s="120">
        <f t="shared" si="25"/>
        <v>0</v>
      </c>
      <c r="L201" s="74">
        <f t="shared" si="26"/>
        <v>0</v>
      </c>
    </row>
    <row r="202" spans="1:12" ht="27" customHeight="1" x14ac:dyDescent="0.2">
      <c r="A202" s="61" t="s">
        <v>194</v>
      </c>
      <c r="B202" s="62" t="s">
        <v>476</v>
      </c>
      <c r="C202" s="34" t="str">
        <f>VLOOKUP(A202,'Daten alle Lose'!$A$10:$H$196,5,FALSE)</f>
        <v>NU</v>
      </c>
      <c r="D202" s="34">
        <f>VLOOKUP(A202,'Daten alle Lose'!$A$10:$I$196,HLOOKUP($F$6,'Daten alle Lose'!$A$10:$I$12,3,FALSE),FALSE)</f>
        <v>50</v>
      </c>
      <c r="E202" s="34" t="str">
        <f>VLOOKUP(A202,'Daten alle Lose'!$A$10:$H$196,4,FALSE)</f>
        <v>lfm</v>
      </c>
      <c r="F202" s="63">
        <f>VLOOKUP(A202,'Daten alle Lose'!$A$10:$H$196,3,FALSE)</f>
        <v>1</v>
      </c>
      <c r="G202" s="109"/>
      <c r="H202" s="72"/>
      <c r="I202" s="277"/>
      <c r="J202" s="277"/>
      <c r="K202" s="120">
        <f t="shared" si="25"/>
        <v>0</v>
      </c>
      <c r="L202" s="74">
        <f t="shared" si="26"/>
        <v>0</v>
      </c>
    </row>
    <row r="203" spans="1:12" ht="27" customHeight="1" x14ac:dyDescent="0.2">
      <c r="A203" s="61" t="s">
        <v>195</v>
      </c>
      <c r="B203" s="62" t="s">
        <v>496</v>
      </c>
      <c r="C203" s="34" t="str">
        <f>VLOOKUP(A203,'Daten alle Lose'!$A$10:$H$196,5,FALSE)</f>
        <v>NU</v>
      </c>
      <c r="D203" s="34">
        <f>VLOOKUP(A203,'Daten alle Lose'!$A$10:$I$196,HLOOKUP($F$6,'Daten alle Lose'!$A$10:$I$12,3,FALSE),FALSE)</f>
        <v>20</v>
      </c>
      <c r="E203" s="34" t="str">
        <f>VLOOKUP(A203,'Daten alle Lose'!$A$10:$H$196,4,FALSE)</f>
        <v>lfm</v>
      </c>
      <c r="F203" s="63">
        <f>VLOOKUP(A203,'Daten alle Lose'!$A$10:$H$196,3,FALSE)</f>
        <v>1</v>
      </c>
      <c r="G203" s="109"/>
      <c r="H203" s="72"/>
      <c r="I203" s="277"/>
      <c r="J203" s="277"/>
      <c r="K203" s="120">
        <f t="shared" si="25"/>
        <v>0</v>
      </c>
      <c r="L203" s="74">
        <f t="shared" si="26"/>
        <v>0</v>
      </c>
    </row>
    <row r="204" spans="1:12" ht="27" customHeight="1" x14ac:dyDescent="0.2">
      <c r="A204" s="61" t="s">
        <v>196</v>
      </c>
      <c r="B204" s="62" t="s">
        <v>477</v>
      </c>
      <c r="C204" s="34" t="str">
        <f>VLOOKUP(A204,'Daten alle Lose'!$A$10:$H$196,5,FALSE)</f>
        <v>NU</v>
      </c>
      <c r="D204" s="34">
        <f>VLOOKUP(A204,'Daten alle Lose'!$A$10:$I$196,HLOOKUP($F$6,'Daten alle Lose'!$A$10:$I$12,3,FALSE),FALSE)</f>
        <v>50</v>
      </c>
      <c r="E204" s="34" t="str">
        <f>VLOOKUP(A204,'Daten alle Lose'!$A$10:$H$196,4,FALSE)</f>
        <v>m²</v>
      </c>
      <c r="F204" s="63">
        <f>VLOOKUP(A204,'Daten alle Lose'!$A$10:$H$196,3,FALSE)</f>
        <v>1</v>
      </c>
      <c r="G204" s="109"/>
      <c r="H204" s="72"/>
      <c r="I204" s="277"/>
      <c r="J204" s="277"/>
      <c r="K204" s="120">
        <f t="shared" si="25"/>
        <v>0</v>
      </c>
      <c r="L204" s="74">
        <f t="shared" si="26"/>
        <v>0</v>
      </c>
    </row>
    <row r="205" spans="1:12" ht="27" customHeight="1" x14ac:dyDescent="0.2">
      <c r="A205" s="61" t="s">
        <v>197</v>
      </c>
      <c r="B205" s="62" t="s">
        <v>478</v>
      </c>
      <c r="C205" s="34" t="str">
        <f>VLOOKUP(A205,'Daten alle Lose'!$A$10:$H$196,5,FALSE)</f>
        <v>NU</v>
      </c>
      <c r="D205" s="34">
        <f>VLOOKUP(A205,'Daten alle Lose'!$A$10:$I$196,HLOOKUP($F$6,'Daten alle Lose'!$A$10:$I$12,3,FALSE),FALSE)</f>
        <v>20</v>
      </c>
      <c r="E205" s="34" t="str">
        <f>VLOOKUP(A205,'Daten alle Lose'!$A$10:$H$196,4,FALSE)</f>
        <v>lfm</v>
      </c>
      <c r="F205" s="63">
        <f>VLOOKUP(A205,'Daten alle Lose'!$A$10:$H$196,3,FALSE)</f>
        <v>1</v>
      </c>
      <c r="G205" s="109"/>
      <c r="H205" s="72"/>
      <c r="I205" s="277"/>
      <c r="J205" s="277"/>
      <c r="K205" s="120">
        <f t="shared" si="25"/>
        <v>0</v>
      </c>
      <c r="L205" s="74">
        <f t="shared" si="26"/>
        <v>0</v>
      </c>
    </row>
    <row r="206" spans="1:12" ht="27" customHeight="1" x14ac:dyDescent="0.2">
      <c r="A206" s="61" t="s">
        <v>198</v>
      </c>
      <c r="B206" s="62" t="s">
        <v>209</v>
      </c>
      <c r="C206" s="34" t="str">
        <f>VLOOKUP(A206,'Daten alle Lose'!$A$10:$H$196,5,FALSE)</f>
        <v>NU</v>
      </c>
      <c r="D206" s="34">
        <f>VLOOKUP(A206,'Daten alle Lose'!$A$10:$I$196,HLOOKUP($F$6,'Daten alle Lose'!$A$10:$I$12,3,FALSE),FALSE)</f>
        <v>50</v>
      </c>
      <c r="E206" s="34" t="str">
        <f>VLOOKUP(A206,'Daten alle Lose'!$A$10:$H$196,4,FALSE)</f>
        <v>m²</v>
      </c>
      <c r="F206" s="63">
        <f>VLOOKUP(A206,'Daten alle Lose'!$A$10:$H$196,3,FALSE)</f>
        <v>1</v>
      </c>
      <c r="G206" s="109"/>
      <c r="H206" s="72"/>
      <c r="I206" s="277"/>
      <c r="J206" s="277"/>
      <c r="K206" s="120">
        <f t="shared" si="25"/>
        <v>0</v>
      </c>
      <c r="L206" s="74">
        <f t="shared" si="26"/>
        <v>0</v>
      </c>
    </row>
    <row r="207" spans="1:12" ht="27" customHeight="1" x14ac:dyDescent="0.2">
      <c r="A207" s="61" t="s">
        <v>199</v>
      </c>
      <c r="B207" s="62" t="s">
        <v>479</v>
      </c>
      <c r="C207" s="34" t="str">
        <f>VLOOKUP(A207,'Daten alle Lose'!$A$10:$H$196,5,FALSE)</f>
        <v>NU</v>
      </c>
      <c r="D207" s="34">
        <f>VLOOKUP(A207,'Daten alle Lose'!$A$10:$I$196,HLOOKUP($F$6,'Daten alle Lose'!$A$10:$I$12,3,FALSE),FALSE)</f>
        <v>20</v>
      </c>
      <c r="E207" s="34" t="str">
        <f>VLOOKUP(A207,'Daten alle Lose'!$A$10:$H$196,4,FALSE)</f>
        <v>lfm</v>
      </c>
      <c r="F207" s="63">
        <f>VLOOKUP(A207,'Daten alle Lose'!$A$10:$H$196,3,FALSE)</f>
        <v>1</v>
      </c>
      <c r="G207" s="109"/>
      <c r="H207" s="72"/>
      <c r="I207" s="277"/>
      <c r="J207" s="277"/>
      <c r="K207" s="120">
        <f t="shared" si="25"/>
        <v>0</v>
      </c>
      <c r="L207" s="74">
        <f t="shared" si="26"/>
        <v>0</v>
      </c>
    </row>
    <row r="208" spans="1:12" ht="27" customHeight="1" x14ac:dyDescent="0.2">
      <c r="A208" s="61" t="s">
        <v>200</v>
      </c>
      <c r="B208" s="62" t="s">
        <v>210</v>
      </c>
      <c r="C208" s="34" t="str">
        <f>VLOOKUP(A208,'Daten alle Lose'!$A$10:$H$196,5,FALSE)</f>
        <v>NU</v>
      </c>
      <c r="D208" s="34">
        <f>VLOOKUP(A208,'Daten alle Lose'!$A$10:$I$196,HLOOKUP($F$6,'Daten alle Lose'!$A$10:$I$12,3,FALSE),FALSE)</f>
        <v>20</v>
      </c>
      <c r="E208" s="34" t="str">
        <f>VLOOKUP(A208,'Daten alle Lose'!$A$10:$H$196,4,FALSE)</f>
        <v>m²</v>
      </c>
      <c r="F208" s="63">
        <f>VLOOKUP(A208,'Daten alle Lose'!$A$10:$H$196,3,FALSE)</f>
        <v>1</v>
      </c>
      <c r="G208" s="109"/>
      <c r="H208" s="72"/>
      <c r="I208" s="277"/>
      <c r="J208" s="277"/>
      <c r="K208" s="120">
        <f t="shared" si="25"/>
        <v>0</v>
      </c>
      <c r="L208" s="74">
        <f t="shared" si="26"/>
        <v>0</v>
      </c>
    </row>
    <row r="209" spans="1:12" ht="27" customHeight="1" x14ac:dyDescent="0.2">
      <c r="A209" s="61" t="s">
        <v>201</v>
      </c>
      <c r="B209" s="62" t="s">
        <v>211</v>
      </c>
      <c r="C209" s="34" t="str">
        <f>VLOOKUP(A209,'Daten alle Lose'!$A$10:$H$196,5,FALSE)</f>
        <v>NU</v>
      </c>
      <c r="D209" s="34">
        <f>VLOOKUP(A209,'Daten alle Lose'!$A$10:$I$196,HLOOKUP($F$6,'Daten alle Lose'!$A$10:$I$12,3,FALSE),FALSE)</f>
        <v>20</v>
      </c>
      <c r="E209" s="34" t="str">
        <f>VLOOKUP(A209,'Daten alle Lose'!$A$10:$H$196,4,FALSE)</f>
        <v>m²</v>
      </c>
      <c r="F209" s="63">
        <f>VLOOKUP(A209,'Daten alle Lose'!$A$10:$H$196,3,FALSE)</f>
        <v>1</v>
      </c>
      <c r="G209" s="109"/>
      <c r="H209" s="72"/>
      <c r="I209" s="277"/>
      <c r="J209" s="277"/>
      <c r="K209" s="120">
        <f t="shared" si="25"/>
        <v>0</v>
      </c>
      <c r="L209" s="74">
        <f t="shared" si="26"/>
        <v>0</v>
      </c>
    </row>
    <row r="210" spans="1:12" ht="27" customHeight="1" x14ac:dyDescent="0.2">
      <c r="A210" s="61" t="s">
        <v>202</v>
      </c>
      <c r="B210" s="62" t="s">
        <v>250</v>
      </c>
      <c r="C210" s="34" t="str">
        <f>VLOOKUP(A210,'Daten alle Lose'!$A$10:$H$196,5,FALSE)</f>
        <v>NU</v>
      </c>
      <c r="D210" s="34">
        <f>VLOOKUP(A210,'Daten alle Lose'!$A$10:$I$196,HLOOKUP($F$6,'Daten alle Lose'!$A$10:$I$12,3,FALSE),FALSE)</f>
        <v>10</v>
      </c>
      <c r="E210" s="34" t="str">
        <f>VLOOKUP(A210,'Daten alle Lose'!$A$10:$H$196,4,FALSE)</f>
        <v>m²</v>
      </c>
      <c r="F210" s="63">
        <f>VLOOKUP(A210,'Daten alle Lose'!$A$10:$H$196,3,FALSE)</f>
        <v>1</v>
      </c>
      <c r="G210" s="109"/>
      <c r="H210" s="72"/>
      <c r="I210" s="277"/>
      <c r="J210" s="277"/>
      <c r="K210" s="120">
        <f t="shared" si="25"/>
        <v>0</v>
      </c>
      <c r="L210" s="74">
        <f t="shared" si="26"/>
        <v>0</v>
      </c>
    </row>
    <row r="211" spans="1:12" ht="27" customHeight="1" x14ac:dyDescent="0.2">
      <c r="A211" s="61" t="s">
        <v>203</v>
      </c>
      <c r="B211" s="62" t="s">
        <v>251</v>
      </c>
      <c r="C211" s="34" t="str">
        <f>VLOOKUP(A211,'Daten alle Lose'!$A$10:$H$196,5,FALSE)</f>
        <v>NU</v>
      </c>
      <c r="D211" s="34">
        <f>VLOOKUP(A211,'Daten alle Lose'!$A$10:$I$196,HLOOKUP($F$6,'Daten alle Lose'!$A$10:$I$12,3,FALSE),FALSE)</f>
        <v>10</v>
      </c>
      <c r="E211" s="34" t="str">
        <f>VLOOKUP(A211,'Daten alle Lose'!$A$10:$H$196,4,FALSE)</f>
        <v>m²</v>
      </c>
      <c r="F211" s="63">
        <f>VLOOKUP(A211,'Daten alle Lose'!$A$10:$H$196,3,FALSE)</f>
        <v>1</v>
      </c>
      <c r="G211" s="109"/>
      <c r="H211" s="72"/>
      <c r="I211" s="277"/>
      <c r="J211" s="277"/>
      <c r="K211" s="120">
        <f t="shared" si="25"/>
        <v>0</v>
      </c>
      <c r="L211" s="74">
        <f t="shared" si="26"/>
        <v>0</v>
      </c>
    </row>
    <row r="212" spans="1:12" ht="27" customHeight="1" x14ac:dyDescent="0.2">
      <c r="A212" s="61" t="s">
        <v>252</v>
      </c>
      <c r="B212" s="62" t="s">
        <v>212</v>
      </c>
      <c r="C212" s="34" t="str">
        <f>VLOOKUP(A212,'Daten alle Lose'!$A$10:$H$196,5,FALSE)</f>
        <v>NU</v>
      </c>
      <c r="D212" s="34">
        <f>VLOOKUP(A212,'Daten alle Lose'!$A$10:$I$196,HLOOKUP($F$6,'Daten alle Lose'!$A$10:$I$12,3,FALSE),FALSE)</f>
        <v>1</v>
      </c>
      <c r="E212" s="34" t="str">
        <f>VLOOKUP(A212,'Daten alle Lose'!$A$10:$H$196,4,FALSE)</f>
        <v>Stück</v>
      </c>
      <c r="F212" s="63">
        <f>VLOOKUP(A212,'Daten alle Lose'!$A$10:$H$196,3,FALSE)</f>
        <v>1</v>
      </c>
      <c r="G212" s="109"/>
      <c r="H212" s="72"/>
      <c r="I212" s="277"/>
      <c r="J212" s="277"/>
      <c r="K212" s="120">
        <f t="shared" si="25"/>
        <v>0</v>
      </c>
      <c r="L212" s="74">
        <f t="shared" si="26"/>
        <v>0</v>
      </c>
    </row>
    <row r="213" spans="1:12" ht="27" customHeight="1" x14ac:dyDescent="0.2">
      <c r="A213" s="61" t="s">
        <v>253</v>
      </c>
      <c r="B213" s="62" t="s">
        <v>213</v>
      </c>
      <c r="C213" s="34" t="str">
        <f>VLOOKUP(A213,'Daten alle Lose'!$A$10:$H$196,5,FALSE)</f>
        <v>NU</v>
      </c>
      <c r="D213" s="34">
        <f>VLOOKUP(A213,'Daten alle Lose'!$A$10:$I$196,HLOOKUP($F$6,'Daten alle Lose'!$A$10:$I$12,3,FALSE),FALSE)</f>
        <v>5</v>
      </c>
      <c r="E213" s="34" t="str">
        <f>VLOOKUP(A213,'Daten alle Lose'!$A$10:$H$196,4,FALSE)</f>
        <v>lfm</v>
      </c>
      <c r="F213" s="63">
        <f>VLOOKUP(A213,'Daten alle Lose'!$A$10:$H$196,3,FALSE)</f>
        <v>1</v>
      </c>
      <c r="G213" s="109"/>
      <c r="H213" s="72"/>
      <c r="I213" s="277"/>
      <c r="J213" s="277"/>
      <c r="K213" s="120">
        <f t="shared" si="25"/>
        <v>0</v>
      </c>
      <c r="L213" s="74">
        <f t="shared" si="26"/>
        <v>0</v>
      </c>
    </row>
    <row r="214" spans="1:12" ht="27" customHeight="1" x14ac:dyDescent="0.2">
      <c r="A214" s="57"/>
      <c r="B214" s="65"/>
      <c r="C214" s="70"/>
      <c r="D214" s="70"/>
      <c r="E214" s="70"/>
      <c r="F214" s="70"/>
      <c r="G214" s="70"/>
      <c r="H214" s="70"/>
      <c r="I214" s="67"/>
      <c r="J214" s="67"/>
      <c r="K214" s="124" t="s">
        <v>504</v>
      </c>
      <c r="L214" s="69">
        <f>SUM(L194:L213)</f>
        <v>0</v>
      </c>
    </row>
    <row r="215" spans="1:12" ht="18" customHeight="1" thickBot="1" x14ac:dyDescent="0.25">
      <c r="A215" s="126"/>
      <c r="B215" s="127"/>
      <c r="C215" s="127"/>
      <c r="D215" s="127"/>
      <c r="E215" s="127"/>
      <c r="F215" s="127"/>
      <c r="G215" s="127"/>
      <c r="H215" s="127"/>
      <c r="I215" s="127"/>
      <c r="J215" s="127"/>
      <c r="K215" s="127"/>
      <c r="L215" s="128"/>
    </row>
    <row r="216" spans="1:12" ht="44.65" customHeight="1" thickTop="1" thickBot="1" x14ac:dyDescent="0.3">
      <c r="A216" s="57" t="s">
        <v>214</v>
      </c>
      <c r="B216" s="58" t="s">
        <v>215</v>
      </c>
      <c r="C216" s="59"/>
      <c r="D216" s="59"/>
      <c r="E216" s="59"/>
      <c r="F216" s="59"/>
      <c r="G216" s="59"/>
      <c r="H216" s="122" t="s">
        <v>420</v>
      </c>
      <c r="I216" s="30" t="s">
        <v>536</v>
      </c>
      <c r="J216" s="30" t="s">
        <v>537</v>
      </c>
      <c r="K216" s="59"/>
      <c r="L216" s="60"/>
    </row>
    <row r="217" spans="1:12" ht="27" customHeight="1" thickTop="1" x14ac:dyDescent="0.2">
      <c r="A217" s="61" t="s">
        <v>216</v>
      </c>
      <c r="B217" s="62" t="s">
        <v>226</v>
      </c>
      <c r="C217" s="34" t="str">
        <f>VLOOKUP(A217,'Daten alle Lose'!$A$10:$H$196,5,FALSE)</f>
        <v>NU</v>
      </c>
      <c r="D217" s="34">
        <f>VLOOKUP(A217,'Daten alle Lose'!$A$10:$I$196,HLOOKUP($F$6,'Daten alle Lose'!$A$10:$I$12,3,FALSE),FALSE)</f>
        <v>20</v>
      </c>
      <c r="E217" s="34" t="str">
        <f>VLOOKUP(A217,'Daten alle Lose'!$A$10:$H$196,4,FALSE)</f>
        <v>h</v>
      </c>
      <c r="F217" s="63">
        <f>VLOOKUP(A217,'Daten alle Lose'!$A$10:$H$196,3,FALSE)</f>
        <v>1</v>
      </c>
      <c r="G217" s="71"/>
      <c r="H217" s="279"/>
      <c r="I217" s="277"/>
      <c r="J217" s="132"/>
      <c r="K217" s="120">
        <f t="shared" ref="K217:K226" si="27">ROUND(I217+J217,4)</f>
        <v>0</v>
      </c>
      <c r="L217" s="74">
        <f t="shared" ref="L217:L226" si="28">K217*D217*F217</f>
        <v>0</v>
      </c>
    </row>
    <row r="218" spans="1:12" ht="27" customHeight="1" x14ac:dyDescent="0.2">
      <c r="A218" s="61" t="s">
        <v>217</v>
      </c>
      <c r="B218" s="62" t="s">
        <v>227</v>
      </c>
      <c r="C218" s="34" t="str">
        <f>VLOOKUP(A218,'Daten alle Lose'!$A$10:$H$196,5,FALSE)</f>
        <v>NU</v>
      </c>
      <c r="D218" s="34">
        <f>VLOOKUP(A218,'Daten alle Lose'!$A$10:$I$196,HLOOKUP($F$6,'Daten alle Lose'!$A$10:$I$12,3,FALSE),FALSE)</f>
        <v>20</v>
      </c>
      <c r="E218" s="34" t="str">
        <f>VLOOKUP(A218,'Daten alle Lose'!$A$10:$H$196,4,FALSE)</f>
        <v>h</v>
      </c>
      <c r="F218" s="63">
        <f>VLOOKUP(A218,'Daten alle Lose'!$A$10:$H$196,3,FALSE)</f>
        <v>1</v>
      </c>
      <c r="G218" s="72"/>
      <c r="H218" s="279"/>
      <c r="I218" s="277"/>
      <c r="J218" s="132"/>
      <c r="K218" s="120">
        <f t="shared" si="27"/>
        <v>0</v>
      </c>
      <c r="L218" s="74">
        <f t="shared" si="28"/>
        <v>0</v>
      </c>
    </row>
    <row r="219" spans="1:12" ht="27" customHeight="1" x14ac:dyDescent="0.2">
      <c r="A219" s="61" t="s">
        <v>218</v>
      </c>
      <c r="B219" s="62" t="s">
        <v>480</v>
      </c>
      <c r="C219" s="34" t="str">
        <f>VLOOKUP(A219,'Daten alle Lose'!$A$10:$H$196,5,FALSE)</f>
        <v>NU</v>
      </c>
      <c r="D219" s="34">
        <f>VLOOKUP(A219,'Daten alle Lose'!$A$10:$I$196,HLOOKUP($F$6,'Daten alle Lose'!$A$10:$I$12,3,FALSE),FALSE)</f>
        <v>1</v>
      </c>
      <c r="E219" s="34" t="str">
        <f>VLOOKUP(A219,'Daten alle Lose'!$A$10:$H$196,4,FALSE)</f>
        <v>h</v>
      </c>
      <c r="F219" s="63">
        <f>VLOOKUP(A219,'Daten alle Lose'!$A$10:$H$196,3,FALSE)</f>
        <v>1</v>
      </c>
      <c r="G219" s="72"/>
      <c r="H219" s="279"/>
      <c r="I219" s="277"/>
      <c r="J219" s="277"/>
      <c r="K219" s="120">
        <f t="shared" si="27"/>
        <v>0</v>
      </c>
      <c r="L219" s="74">
        <f t="shared" si="28"/>
        <v>0</v>
      </c>
    </row>
    <row r="220" spans="1:12" ht="27" customHeight="1" x14ac:dyDescent="0.2">
      <c r="A220" s="61" t="s">
        <v>219</v>
      </c>
      <c r="B220" s="62" t="s">
        <v>487</v>
      </c>
      <c r="C220" s="34" t="str">
        <f>VLOOKUP(A220,'Daten alle Lose'!$A$10:$H$196,5,FALSE)</f>
        <v>NU</v>
      </c>
      <c r="D220" s="34">
        <f>VLOOKUP(A220,'Daten alle Lose'!$A$10:$I$196,HLOOKUP($F$6,'Daten alle Lose'!$A$10:$I$12,3,FALSE),FALSE)</f>
        <v>1</v>
      </c>
      <c r="E220" s="34" t="str">
        <f>VLOOKUP(A220,'Daten alle Lose'!$A$10:$H$196,4,FALSE)</f>
        <v>h</v>
      </c>
      <c r="F220" s="63">
        <f>VLOOKUP(A220,'Daten alle Lose'!$A$10:$H$196,3,FALSE)</f>
        <v>1</v>
      </c>
      <c r="G220" s="72"/>
      <c r="H220" s="279"/>
      <c r="I220" s="277"/>
      <c r="J220" s="277"/>
      <c r="K220" s="120">
        <f t="shared" si="27"/>
        <v>0</v>
      </c>
      <c r="L220" s="74">
        <f t="shared" si="28"/>
        <v>0</v>
      </c>
    </row>
    <row r="221" spans="1:12" ht="27" customHeight="1" x14ac:dyDescent="0.2">
      <c r="A221" s="61" t="s">
        <v>220</v>
      </c>
      <c r="B221" s="62" t="s">
        <v>486</v>
      </c>
      <c r="C221" s="34" t="str">
        <f>VLOOKUP(A221,'Daten alle Lose'!$A$10:$H$196,5,FALSE)</f>
        <v>NU</v>
      </c>
      <c r="D221" s="34">
        <f>VLOOKUP(A221,'Daten alle Lose'!$A$10:$I$196,HLOOKUP($F$6,'Daten alle Lose'!$A$10:$I$12,3,FALSE),FALSE)</f>
        <v>1</v>
      </c>
      <c r="E221" s="34" t="str">
        <f>VLOOKUP(A221,'Daten alle Lose'!$A$10:$H$196,4,FALSE)</f>
        <v>h</v>
      </c>
      <c r="F221" s="63">
        <f>VLOOKUP(A221,'Daten alle Lose'!$A$10:$H$196,3,FALSE)</f>
        <v>1</v>
      </c>
      <c r="G221" s="72"/>
      <c r="H221" s="279"/>
      <c r="I221" s="277"/>
      <c r="J221" s="277"/>
      <c r="K221" s="120">
        <f t="shared" si="27"/>
        <v>0</v>
      </c>
      <c r="L221" s="74">
        <f t="shared" si="28"/>
        <v>0</v>
      </c>
    </row>
    <row r="222" spans="1:12" ht="27" customHeight="1" x14ac:dyDescent="0.2">
      <c r="A222" s="61" t="s">
        <v>221</v>
      </c>
      <c r="B222" s="62" t="s">
        <v>485</v>
      </c>
      <c r="C222" s="34" t="str">
        <f>VLOOKUP(A222,'Daten alle Lose'!$A$10:$H$196,5,FALSE)</f>
        <v>NU</v>
      </c>
      <c r="D222" s="34">
        <f>VLOOKUP(A222,'Daten alle Lose'!$A$10:$I$196,HLOOKUP($F$6,'Daten alle Lose'!$A$10:$I$12,3,FALSE),FALSE)</f>
        <v>1</v>
      </c>
      <c r="E222" s="34" t="str">
        <f>VLOOKUP(A222,'Daten alle Lose'!$A$10:$H$196,4,FALSE)</f>
        <v>h</v>
      </c>
      <c r="F222" s="63">
        <f>VLOOKUP(A222,'Daten alle Lose'!$A$10:$H$196,3,FALSE)</f>
        <v>1</v>
      </c>
      <c r="G222" s="72"/>
      <c r="H222" s="279"/>
      <c r="I222" s="277"/>
      <c r="J222" s="277"/>
      <c r="K222" s="120">
        <f t="shared" si="27"/>
        <v>0</v>
      </c>
      <c r="L222" s="74">
        <f t="shared" si="28"/>
        <v>0</v>
      </c>
    </row>
    <row r="223" spans="1:12" ht="27" customHeight="1" x14ac:dyDescent="0.2">
      <c r="A223" s="61" t="s">
        <v>222</v>
      </c>
      <c r="B223" s="62" t="s">
        <v>484</v>
      </c>
      <c r="C223" s="34" t="str">
        <f>VLOOKUP(A223,'Daten alle Lose'!$A$10:$H$196,5,FALSE)</f>
        <v>NU</v>
      </c>
      <c r="D223" s="34">
        <f>VLOOKUP(A223,'Daten alle Lose'!$A$10:$I$196,HLOOKUP($F$6,'Daten alle Lose'!$A$10:$I$12,3,FALSE),FALSE)</f>
        <v>1</v>
      </c>
      <c r="E223" s="34" t="str">
        <f>VLOOKUP(A223,'Daten alle Lose'!$A$10:$H$196,4,FALSE)</f>
        <v>h</v>
      </c>
      <c r="F223" s="63">
        <f>VLOOKUP(A223,'Daten alle Lose'!$A$10:$H$196,3,FALSE)</f>
        <v>1</v>
      </c>
      <c r="G223" s="72"/>
      <c r="H223" s="279"/>
      <c r="I223" s="277"/>
      <c r="J223" s="277"/>
      <c r="K223" s="120">
        <f t="shared" si="27"/>
        <v>0</v>
      </c>
      <c r="L223" s="74">
        <f t="shared" si="28"/>
        <v>0</v>
      </c>
    </row>
    <row r="224" spans="1:12" ht="27" customHeight="1" x14ac:dyDescent="0.2">
      <c r="A224" s="61" t="s">
        <v>223</v>
      </c>
      <c r="B224" s="62" t="s">
        <v>483</v>
      </c>
      <c r="C224" s="34" t="str">
        <f>VLOOKUP(A224,'Daten alle Lose'!$A$10:$H$196,5,FALSE)</f>
        <v>NU</v>
      </c>
      <c r="D224" s="34">
        <f>VLOOKUP(A224,'Daten alle Lose'!$A$10:$I$196,HLOOKUP($F$6,'Daten alle Lose'!$A$10:$I$12,3,FALSE),FALSE)</f>
        <v>1</v>
      </c>
      <c r="E224" s="34" t="str">
        <f>VLOOKUP(A224,'Daten alle Lose'!$A$10:$H$196,4,FALSE)</f>
        <v>h</v>
      </c>
      <c r="F224" s="63">
        <f>VLOOKUP(A224,'Daten alle Lose'!$A$10:$H$196,3,FALSE)</f>
        <v>1</v>
      </c>
      <c r="G224" s="72"/>
      <c r="H224" s="279"/>
      <c r="I224" s="277"/>
      <c r="J224" s="277"/>
      <c r="K224" s="120">
        <f t="shared" si="27"/>
        <v>0</v>
      </c>
      <c r="L224" s="74">
        <f t="shared" si="28"/>
        <v>0</v>
      </c>
    </row>
    <row r="225" spans="1:12" ht="27" customHeight="1" x14ac:dyDescent="0.2">
      <c r="A225" s="61" t="s">
        <v>224</v>
      </c>
      <c r="B225" s="62" t="s">
        <v>482</v>
      </c>
      <c r="C225" s="34" t="str">
        <f>VLOOKUP(A225,'Daten alle Lose'!$A$10:$H$196,5,FALSE)</f>
        <v>NU</v>
      </c>
      <c r="D225" s="34">
        <f>VLOOKUP(A225,'Daten alle Lose'!$A$10:$I$196,HLOOKUP($F$6,'Daten alle Lose'!$A$10:$I$12,3,FALSE),FALSE)</f>
        <v>1</v>
      </c>
      <c r="E225" s="34" t="str">
        <f>VLOOKUP(A225,'Daten alle Lose'!$A$10:$H$196,4,FALSE)</f>
        <v>h</v>
      </c>
      <c r="F225" s="63">
        <f>VLOOKUP(A225,'Daten alle Lose'!$A$10:$H$196,3,FALSE)</f>
        <v>1</v>
      </c>
      <c r="G225" s="72"/>
      <c r="H225" s="279"/>
      <c r="I225" s="277"/>
      <c r="J225" s="277"/>
      <c r="K225" s="120">
        <f t="shared" si="27"/>
        <v>0</v>
      </c>
      <c r="L225" s="74">
        <f t="shared" si="28"/>
        <v>0</v>
      </c>
    </row>
    <row r="226" spans="1:12" ht="27" customHeight="1" x14ac:dyDescent="0.2">
      <c r="A226" s="61" t="s">
        <v>225</v>
      </c>
      <c r="B226" s="62" t="s">
        <v>481</v>
      </c>
      <c r="C226" s="34" t="str">
        <f>VLOOKUP(A226,'Daten alle Lose'!$A$10:$H$196,5,FALSE)</f>
        <v>NU</v>
      </c>
      <c r="D226" s="34">
        <f>VLOOKUP(A226,'Daten alle Lose'!$A$10:$I$196,HLOOKUP($F$6,'Daten alle Lose'!$A$10:$I$12,3,FALSE),FALSE)</f>
        <v>1</v>
      </c>
      <c r="E226" s="34" t="str">
        <f>VLOOKUP(A226,'Daten alle Lose'!$A$10:$H$196,4,FALSE)</f>
        <v>h</v>
      </c>
      <c r="F226" s="63">
        <f>VLOOKUP(A226,'Daten alle Lose'!$A$10:$H$196,3,FALSE)</f>
        <v>1</v>
      </c>
      <c r="G226" s="73"/>
      <c r="H226" s="279"/>
      <c r="I226" s="277"/>
      <c r="J226" s="277"/>
      <c r="K226" s="120">
        <f t="shared" si="27"/>
        <v>0</v>
      </c>
      <c r="L226" s="74">
        <f t="shared" si="28"/>
        <v>0</v>
      </c>
    </row>
    <row r="227" spans="1:12" ht="27" customHeight="1" x14ac:dyDescent="0.2">
      <c r="A227" s="57"/>
      <c r="B227" s="65"/>
      <c r="C227" s="66"/>
      <c r="D227" s="66"/>
      <c r="E227" s="66"/>
      <c r="F227" s="66"/>
      <c r="G227" s="70"/>
      <c r="H227" s="70"/>
      <c r="I227" s="67"/>
      <c r="J227" s="67"/>
      <c r="K227" s="124" t="s">
        <v>504</v>
      </c>
      <c r="L227" s="69">
        <f>SUM(L217:L226)</f>
        <v>0</v>
      </c>
    </row>
    <row r="228" spans="1:12" ht="18" customHeight="1" x14ac:dyDescent="0.2">
      <c r="A228" s="126"/>
      <c r="B228" s="127"/>
      <c r="C228" s="127"/>
      <c r="D228" s="127"/>
      <c r="E228" s="127"/>
      <c r="F228" s="127"/>
      <c r="G228" s="127"/>
      <c r="H228" s="127"/>
      <c r="I228" s="127"/>
      <c r="J228" s="127"/>
      <c r="K228" s="127"/>
      <c r="L228" s="128"/>
    </row>
    <row r="229" spans="1:12" ht="33.4" customHeight="1" x14ac:dyDescent="0.25">
      <c r="A229" s="92"/>
      <c r="B229" s="93"/>
      <c r="G229" s="94"/>
      <c r="H229" s="94"/>
      <c r="I229" s="95"/>
      <c r="J229" s="95"/>
      <c r="K229" s="125" t="s">
        <v>504</v>
      </c>
      <c r="L229" s="96" t="e">
        <f>L17+L22+L39+L65+L81+L88+L98+L105+L112+L182+L191+L214+L227</f>
        <v>#N/A</v>
      </c>
    </row>
    <row r="230" spans="1:12" ht="18" customHeight="1" x14ac:dyDescent="0.2">
      <c r="A230" s="382"/>
      <c r="B230" s="383"/>
      <c r="C230" s="383"/>
      <c r="D230" s="383"/>
      <c r="E230" s="383"/>
      <c r="F230" s="383"/>
      <c r="G230" s="383"/>
      <c r="H230" s="383"/>
      <c r="I230" s="383"/>
      <c r="J230" s="383"/>
      <c r="K230" s="383"/>
      <c r="L230" s="384"/>
    </row>
  </sheetData>
  <sheetProtection algorithmName="SHA-512" hashValue="5+NAkNeHYRaxBoQQ5YDVs/l3JWtKP1XC3v0EdnqAm3dLPl8OYbETcd7ULcIfkJdVwDre8/5YbAGHkkflCbtzVA==" saltValue="cUOxFGVDQEZ7+AIi3VbFwg==" spinCount="100000" sheet="1" objects="1" scenarios="1"/>
  <mergeCells count="2">
    <mergeCell ref="A230:L230"/>
    <mergeCell ref="A1:L1"/>
  </mergeCells>
  <phoneticPr fontId="14" type="noConversion"/>
  <pageMargins left="0.70866141732283472" right="0.70866141732283472" top="0.58632812499999998" bottom="0.78740157480314965" header="0.31496062992125984" footer="0.31496062992125984"/>
  <pageSetup paperSize="9" scale="47" fitToHeight="0" orientation="portrait" horizontalDpi="0" verticalDpi="0" r:id="rId1"/>
  <headerFooter>
    <oddHeader>&amp;CGrünpflege Gebäudewirtschaft Cottbus GmbH</oddHeader>
    <oddFooter>&amp;CSeite &amp;P von &amp;N</oddFooter>
  </headerFooter>
  <rowBreaks count="3" manualBreakCount="3">
    <brk id="61" max="16383" man="1"/>
    <brk id="113" max="16383" man="1"/>
    <brk id="17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L230"/>
  <sheetViews>
    <sheetView zoomScale="80" zoomScaleNormal="80" zoomScalePageLayoutView="60" workbookViewId="0">
      <selection activeCell="I5" sqref="I5"/>
    </sheetView>
  </sheetViews>
  <sheetFormatPr baseColWidth="10" defaultColWidth="11.42578125" defaultRowHeight="14.25" x14ac:dyDescent="0.2"/>
  <cols>
    <col min="1" max="1" width="9.7109375" style="27" customWidth="1"/>
    <col min="2" max="2" width="51.28515625" style="27" customWidth="1"/>
    <col min="3" max="3" width="9.7109375" style="27" customWidth="1"/>
    <col min="4" max="4" width="10.7109375" style="27" customWidth="1"/>
    <col min="5" max="5" width="10" style="27" customWidth="1"/>
    <col min="6" max="6" width="9.7109375" style="27" customWidth="1"/>
    <col min="7" max="7" width="13.28515625" style="27" customWidth="1"/>
    <col min="8" max="8" width="13.7109375" style="27" customWidth="1"/>
    <col min="9" max="10" width="12.7109375" style="27" customWidth="1"/>
    <col min="11" max="11" width="16" style="27" customWidth="1"/>
    <col min="12" max="12" width="17.5703125" style="27" customWidth="1"/>
    <col min="13" max="16384" width="11.42578125" style="27"/>
  </cols>
  <sheetData>
    <row r="1" spans="1:12" ht="28.9" customHeight="1" x14ac:dyDescent="0.2">
      <c r="A1" s="388" t="s">
        <v>538</v>
      </c>
      <c r="B1" s="388"/>
      <c r="C1" s="388"/>
      <c r="D1" s="388"/>
      <c r="E1" s="388"/>
      <c r="F1" s="388"/>
      <c r="G1" s="388"/>
      <c r="H1" s="388"/>
      <c r="I1" s="388"/>
      <c r="J1" s="388"/>
      <c r="K1" s="388"/>
      <c r="L1" s="388"/>
    </row>
    <row r="2" spans="1:12" ht="7.9" customHeight="1" x14ac:dyDescent="0.2"/>
    <row r="3" spans="1:12" ht="33" customHeight="1" x14ac:dyDescent="0.25">
      <c r="A3" s="111" t="s">
        <v>398</v>
      </c>
      <c r="B3" s="115">
        <f>Basisinformation!E5</f>
        <v>0</v>
      </c>
      <c r="C3" s="87"/>
      <c r="D3" s="88"/>
      <c r="E3" s="76"/>
      <c r="F3" s="76"/>
      <c r="G3" s="76"/>
      <c r="H3" s="85"/>
      <c r="I3" s="112"/>
      <c r="J3" s="112" t="s">
        <v>256</v>
      </c>
      <c r="K3" s="114">
        <f>Basisinformation!E3</f>
        <v>0</v>
      </c>
    </row>
    <row r="4" spans="1:12" ht="9" customHeight="1" x14ac:dyDescent="0.2"/>
    <row r="5" spans="1:12" ht="33" customHeight="1" x14ac:dyDescent="0.2">
      <c r="A5" s="111" t="s">
        <v>264</v>
      </c>
      <c r="B5" s="115" t="s">
        <v>267</v>
      </c>
      <c r="C5" s="86"/>
      <c r="D5" s="88"/>
      <c r="E5" s="76"/>
      <c r="F5" s="76"/>
      <c r="G5" s="76"/>
      <c r="H5" s="76"/>
      <c r="I5" s="76"/>
      <c r="J5" s="76"/>
      <c r="K5" s="76"/>
    </row>
    <row r="6" spans="1:12" ht="21" customHeight="1" x14ac:dyDescent="0.25">
      <c r="A6" s="86"/>
      <c r="B6" s="86"/>
      <c r="C6" s="232" t="s">
        <v>399</v>
      </c>
      <c r="D6" s="86"/>
      <c r="E6" s="76"/>
      <c r="F6" s="76" t="s">
        <v>627</v>
      </c>
      <c r="G6" s="233" t="s">
        <v>715</v>
      </c>
      <c r="H6" s="211"/>
      <c r="I6" s="211"/>
      <c r="J6" s="211"/>
      <c r="K6" s="211"/>
      <c r="L6" s="211"/>
    </row>
    <row r="7" spans="1:12" ht="12" customHeight="1" x14ac:dyDescent="0.2"/>
    <row r="8" spans="1:12" ht="60" customHeight="1" thickBot="1" x14ac:dyDescent="0.3">
      <c r="A8" s="29" t="s">
        <v>268</v>
      </c>
      <c r="B8" s="28" t="s">
        <v>265</v>
      </c>
      <c r="C8" s="56" t="s">
        <v>505</v>
      </c>
      <c r="D8" s="29" t="s">
        <v>54</v>
      </c>
      <c r="E8" s="56" t="s">
        <v>404</v>
      </c>
      <c r="F8" s="56" t="s">
        <v>363</v>
      </c>
      <c r="G8" s="52" t="s">
        <v>361</v>
      </c>
      <c r="H8" s="121" t="s">
        <v>422</v>
      </c>
      <c r="I8" s="30" t="s">
        <v>501</v>
      </c>
      <c r="J8" s="30" t="s">
        <v>502</v>
      </c>
      <c r="K8" s="30" t="s">
        <v>392</v>
      </c>
      <c r="L8" s="30" t="s">
        <v>405</v>
      </c>
    </row>
    <row r="9" spans="1:12" ht="48.75" customHeight="1" thickTop="1" thickBot="1" x14ac:dyDescent="0.25">
      <c r="A9" s="31">
        <v>1</v>
      </c>
      <c r="B9" s="32" t="s">
        <v>230</v>
      </c>
      <c r="C9" s="33"/>
      <c r="D9" s="33"/>
      <c r="E9" s="33"/>
      <c r="F9" s="33"/>
      <c r="G9" s="33"/>
      <c r="H9" s="122" t="s">
        <v>417</v>
      </c>
      <c r="I9" s="104"/>
      <c r="J9" s="59"/>
      <c r="K9" s="59"/>
      <c r="L9" s="60"/>
    </row>
    <row r="10" spans="1:12" ht="27" customHeight="1" thickTop="1" x14ac:dyDescent="0.2">
      <c r="A10" s="133" t="s">
        <v>0</v>
      </c>
      <c r="B10" s="62" t="s">
        <v>506</v>
      </c>
      <c r="C10" s="34" t="str">
        <f>VLOOKUP(A10,'Daten alle Lose'!$A$10:$H$196,5,FALSE)</f>
        <v>U</v>
      </c>
      <c r="D10" s="34">
        <f>VLOOKUP(A10,'Daten alle Lose'!$A$10:$I$196,HLOOKUP($F$6,'Daten alle Lose'!$A$10:$I$12,3,FALSE),FALSE)</f>
        <v>65000</v>
      </c>
      <c r="E10" s="34" t="str">
        <f>VLOOKUP(A10,'Daten alle Lose'!$A$10:$H$196,4,FALSE)</f>
        <v>m²</v>
      </c>
      <c r="F10" s="63">
        <f>VLOOKUP(A10,'Daten alle Lose'!$A$10:$H$196,3,FALSE)</f>
        <v>5</v>
      </c>
      <c r="G10" s="275"/>
      <c r="H10" s="276"/>
      <c r="I10" s="119" t="e">
        <f>ROUND(VLOOKUP(H10,'Übersicht Stundensätze'!$A$7:$E$12,5,0)/G10,4)</f>
        <v>#N/A</v>
      </c>
      <c r="J10" s="277"/>
      <c r="K10" s="120" t="e">
        <f>ROUND(I10+J10,4)</f>
        <v>#N/A</v>
      </c>
      <c r="L10" s="74" t="e">
        <f>K10*D10*F10</f>
        <v>#N/A</v>
      </c>
    </row>
    <row r="11" spans="1:12" ht="27" customHeight="1" x14ac:dyDescent="0.2">
      <c r="A11" s="133" t="s">
        <v>1</v>
      </c>
      <c r="B11" s="62" t="s">
        <v>374</v>
      </c>
      <c r="C11" s="34" t="str">
        <f>VLOOKUP(A11,'Daten alle Lose'!$A$10:$H$196,5,FALSE)</f>
        <v>U</v>
      </c>
      <c r="D11" s="34">
        <f>VLOOKUP(A11,'Daten alle Lose'!$A$10:$I$196,HLOOKUP($F$6,'Daten alle Lose'!$A$10:$I$12,3,FALSE),FALSE)</f>
        <v>65000</v>
      </c>
      <c r="E11" s="34" t="str">
        <f>VLOOKUP(A11,'Daten alle Lose'!$A$10:$H$196,4,FALSE)</f>
        <v>m²</v>
      </c>
      <c r="F11" s="63">
        <f>VLOOKUP(A11,'Daten alle Lose'!$A$10:$H$196,3,FALSE)</f>
        <v>1</v>
      </c>
      <c r="G11" s="275"/>
      <c r="H11" s="276"/>
      <c r="I11" s="119" t="e">
        <f>ROUND(VLOOKUP(H11,'Übersicht Stundensätze'!$A$7:$E$12,5,0)/G11,4)</f>
        <v>#N/A</v>
      </c>
      <c r="J11" s="277"/>
      <c r="K11" s="120" t="e">
        <f t="shared" ref="K11:K16" si="0">ROUND(I11+J11,4)</f>
        <v>#N/A</v>
      </c>
      <c r="L11" s="74" t="e">
        <f t="shared" ref="L11:L16" si="1">K11*D11*F11</f>
        <v>#N/A</v>
      </c>
    </row>
    <row r="12" spans="1:12" ht="27" customHeight="1" x14ac:dyDescent="0.2">
      <c r="A12" s="133" t="s">
        <v>2</v>
      </c>
      <c r="B12" s="62" t="s">
        <v>375</v>
      </c>
      <c r="C12" s="34" t="str">
        <f>VLOOKUP(A12,'Daten alle Lose'!$A$10:$H$196,5,FALSE)</f>
        <v>U</v>
      </c>
      <c r="D12" s="34">
        <f>VLOOKUP(A12,'Daten alle Lose'!$A$10:$I$196,HLOOKUP($F$6,'Daten alle Lose'!$A$10:$I$12,3,FALSE),FALSE)</f>
        <v>65000</v>
      </c>
      <c r="E12" s="34" t="str">
        <f>VLOOKUP(A12,'Daten alle Lose'!$A$10:$H$196,4,FALSE)</f>
        <v>m²</v>
      </c>
      <c r="F12" s="63">
        <f>VLOOKUP(A12,'Daten alle Lose'!$A$10:$H$196,3,FALSE)</f>
        <v>1</v>
      </c>
      <c r="G12" s="275"/>
      <c r="H12" s="276"/>
      <c r="I12" s="119" t="e">
        <f>ROUND(VLOOKUP(H12,'Übersicht Stundensätze'!$A$7:$E$12,5,0)/G12,4)</f>
        <v>#N/A</v>
      </c>
      <c r="J12" s="277"/>
      <c r="K12" s="120" t="e">
        <f t="shared" si="0"/>
        <v>#N/A</v>
      </c>
      <c r="L12" s="74" t="e">
        <f t="shared" si="1"/>
        <v>#N/A</v>
      </c>
    </row>
    <row r="13" spans="1:12" ht="27" customHeight="1" x14ac:dyDescent="0.2">
      <c r="A13" s="133" t="s">
        <v>3</v>
      </c>
      <c r="B13" s="62" t="s">
        <v>55</v>
      </c>
      <c r="C13" s="34" t="str">
        <f>VLOOKUP(A13,'Daten alle Lose'!$A$10:$H$196,5,FALSE)</f>
        <v>U</v>
      </c>
      <c r="D13" s="34">
        <f>VLOOKUP(A13,'Daten alle Lose'!$A$10:$I$196,HLOOKUP($F$6,'Daten alle Lose'!$A$10:$I$12,3,FALSE),FALSE)</f>
        <v>100</v>
      </c>
      <c r="E13" s="34" t="str">
        <f>VLOOKUP(A13,'Daten alle Lose'!$A$10:$H$196,4,FALSE)</f>
        <v>lfm</v>
      </c>
      <c r="F13" s="63">
        <f>VLOOKUP(A13,'Daten alle Lose'!$A$10:$H$196,3,FALSE)</f>
        <v>1</v>
      </c>
      <c r="G13" s="275"/>
      <c r="H13" s="276"/>
      <c r="I13" s="119" t="e">
        <f>ROUND(VLOOKUP(H13,'Übersicht Stundensätze'!$A$7:$E$12,5,0)/G13,4)</f>
        <v>#N/A</v>
      </c>
      <c r="J13" s="277"/>
      <c r="K13" s="120" t="e">
        <f t="shared" si="0"/>
        <v>#N/A</v>
      </c>
      <c r="L13" s="74" t="e">
        <f t="shared" si="1"/>
        <v>#N/A</v>
      </c>
    </row>
    <row r="14" spans="1:12" ht="27" customHeight="1" x14ac:dyDescent="0.2">
      <c r="A14" s="133" t="s">
        <v>234</v>
      </c>
      <c r="B14" s="62" t="s">
        <v>229</v>
      </c>
      <c r="C14" s="34" t="str">
        <f>VLOOKUP(A14,'Daten alle Lose'!$A$10:$H$196,5,FALSE)</f>
        <v>U</v>
      </c>
      <c r="D14" s="34">
        <f>VLOOKUP(A14,'Daten alle Lose'!$A$10:$I$196,HLOOKUP($F$6,'Daten alle Lose'!$A$10:$I$12,3,FALSE),FALSE)</f>
        <v>1000</v>
      </c>
      <c r="E14" s="34" t="str">
        <f>VLOOKUP(A14,'Daten alle Lose'!$A$10:$H$196,4,FALSE)</f>
        <v>m²</v>
      </c>
      <c r="F14" s="63">
        <f>VLOOKUP(A14,'Daten alle Lose'!$A$10:$H$196,3,FALSE)</f>
        <v>1</v>
      </c>
      <c r="G14" s="275"/>
      <c r="H14" s="276"/>
      <c r="I14" s="119" t="e">
        <f>ROUND(VLOOKUP(H14,'Übersicht Stundensätze'!$A$7:$E$12,5,0)/G14,4)</f>
        <v>#N/A</v>
      </c>
      <c r="J14" s="277"/>
      <c r="K14" s="120" t="e">
        <f t="shared" si="0"/>
        <v>#N/A</v>
      </c>
      <c r="L14" s="74" t="e">
        <f t="shared" si="1"/>
        <v>#N/A</v>
      </c>
    </row>
    <row r="15" spans="1:12" ht="27" customHeight="1" x14ac:dyDescent="0.2">
      <c r="A15" s="133" t="s">
        <v>233</v>
      </c>
      <c r="B15" s="62" t="s">
        <v>488</v>
      </c>
      <c r="C15" s="34" t="str">
        <f>VLOOKUP(A15,'Daten alle Lose'!$A$10:$H$196,5,FALSE)</f>
        <v>NU</v>
      </c>
      <c r="D15" s="34">
        <f>VLOOKUP(A15,'Daten alle Lose'!$A$10:$I$196,HLOOKUP($F$6,'Daten alle Lose'!$A$10:$I$12,3,FALSE),FALSE)</f>
        <v>6000</v>
      </c>
      <c r="E15" s="34" t="str">
        <f>VLOOKUP(A15,'Daten alle Lose'!$A$10:$H$196,4,FALSE)</f>
        <v>m²</v>
      </c>
      <c r="F15" s="63">
        <f>VLOOKUP(A15,'Daten alle Lose'!$A$10:$H$196,3,FALSE)</f>
        <v>2</v>
      </c>
      <c r="G15" s="275"/>
      <c r="H15" s="276"/>
      <c r="I15" s="119" t="e">
        <f>ROUND(VLOOKUP(H15,'Übersicht Stundensätze'!$A$7:$E$12,5,0)/G15,4)</f>
        <v>#N/A</v>
      </c>
      <c r="J15" s="277"/>
      <c r="K15" s="120" t="e">
        <f t="shared" si="0"/>
        <v>#N/A</v>
      </c>
      <c r="L15" s="74" t="e">
        <f t="shared" si="1"/>
        <v>#N/A</v>
      </c>
    </row>
    <row r="16" spans="1:12" ht="27" customHeight="1" x14ac:dyDescent="0.2">
      <c r="A16" s="133" t="s">
        <v>376</v>
      </c>
      <c r="B16" s="62" t="s">
        <v>421</v>
      </c>
      <c r="C16" s="34" t="str">
        <f>VLOOKUP(A16,'Daten alle Lose'!$A$10:$H$196,5,FALSE)</f>
        <v>NU</v>
      </c>
      <c r="D16" s="34">
        <f>VLOOKUP(A16,'Daten alle Lose'!$A$10:$I$196,HLOOKUP($F$6,'Daten alle Lose'!$A$10:$I$12,3,FALSE),FALSE)</f>
        <v>6000</v>
      </c>
      <c r="E16" s="34" t="str">
        <f>VLOOKUP(A16,'Daten alle Lose'!$A$10:$H$196,4,FALSE)</f>
        <v>m²</v>
      </c>
      <c r="F16" s="63">
        <f>VLOOKUP(A16,'Daten alle Lose'!$A$10:$H$196,3,FALSE)</f>
        <v>1</v>
      </c>
      <c r="G16" s="275"/>
      <c r="H16" s="276"/>
      <c r="I16" s="119" t="e">
        <f>ROUND(VLOOKUP(H16,'Übersicht Stundensätze'!$A$7:$E$12,5,0)/G16,4)</f>
        <v>#N/A</v>
      </c>
      <c r="J16" s="277"/>
      <c r="K16" s="120" t="e">
        <f t="shared" si="0"/>
        <v>#N/A</v>
      </c>
      <c r="L16" s="74" t="e">
        <f t="shared" si="1"/>
        <v>#N/A</v>
      </c>
    </row>
    <row r="17" spans="1:12" ht="27" customHeight="1" x14ac:dyDescent="0.2">
      <c r="A17" s="64"/>
      <c r="B17" s="65"/>
      <c r="C17" s="70"/>
      <c r="D17" s="70"/>
      <c r="E17" s="70"/>
      <c r="F17" s="70"/>
      <c r="G17" s="70"/>
      <c r="H17" s="70"/>
      <c r="I17" s="67"/>
      <c r="J17" s="67"/>
      <c r="K17" s="123" t="s">
        <v>504</v>
      </c>
      <c r="L17" s="68" t="e">
        <f>SUM(L10:L16)</f>
        <v>#N/A</v>
      </c>
    </row>
    <row r="18" spans="1:12" ht="18" customHeight="1" x14ac:dyDescent="0.2">
      <c r="A18" s="126"/>
      <c r="B18" s="127"/>
      <c r="C18" s="127"/>
      <c r="D18" s="127"/>
      <c r="E18" s="127"/>
      <c r="F18" s="127"/>
      <c r="G18" s="127"/>
      <c r="H18" s="127"/>
      <c r="I18" s="127"/>
      <c r="J18" s="127"/>
      <c r="K18" s="127"/>
      <c r="L18" s="128"/>
    </row>
    <row r="19" spans="1:12" ht="27" customHeight="1" x14ac:dyDescent="0.2">
      <c r="A19" s="57" t="s">
        <v>4</v>
      </c>
      <c r="B19" s="58" t="s">
        <v>57</v>
      </c>
      <c r="C19" s="59"/>
      <c r="D19" s="59"/>
      <c r="E19" s="59"/>
      <c r="F19" s="59"/>
      <c r="G19" s="59"/>
      <c r="H19" s="59"/>
      <c r="I19" s="59"/>
      <c r="J19" s="59"/>
      <c r="K19" s="59"/>
      <c r="L19" s="60"/>
    </row>
    <row r="20" spans="1:12" ht="27" customHeight="1" x14ac:dyDescent="0.2">
      <c r="A20" s="61" t="s">
        <v>5</v>
      </c>
      <c r="B20" s="62" t="s">
        <v>56</v>
      </c>
      <c r="C20" s="34" t="str">
        <f>VLOOKUP(A20,'Daten alle Lose'!$A$10:$H$196,5,FALSE)</f>
        <v>U</v>
      </c>
      <c r="D20" s="34">
        <f>VLOOKUP(A20,'Daten alle Lose'!$A$10:$I$196,HLOOKUP($F$6,'Daten alle Lose'!$A$10:$I$12,3,FALSE),FALSE)</f>
        <v>18000</v>
      </c>
      <c r="E20" s="34" t="str">
        <f>VLOOKUP(A20,'Daten alle Lose'!$A$10:$H$196,4,FALSE)</f>
        <v>m²</v>
      </c>
      <c r="F20" s="63">
        <f>VLOOKUP(A20,'Daten alle Lose'!$A$10:$H$196,3,FALSE)</f>
        <v>4</v>
      </c>
      <c r="G20" s="275"/>
      <c r="H20" s="278"/>
      <c r="I20" s="119" t="e">
        <f>ROUND(VLOOKUP(H20,'Übersicht Stundensätze'!$A$7:$E$12,5,0)/G20,4)</f>
        <v>#N/A</v>
      </c>
      <c r="J20" s="277"/>
      <c r="K20" s="120" t="e">
        <f t="shared" ref="K20:K21" si="2">ROUND(I20+J20,4)</f>
        <v>#N/A</v>
      </c>
      <c r="L20" s="74" t="e">
        <f t="shared" ref="L20:L21" si="3">K20*D20*F20</f>
        <v>#N/A</v>
      </c>
    </row>
    <row r="21" spans="1:12" ht="27" customHeight="1" x14ac:dyDescent="0.2">
      <c r="A21" s="61" t="s">
        <v>6</v>
      </c>
      <c r="B21" s="62" t="s">
        <v>231</v>
      </c>
      <c r="C21" s="34" t="str">
        <f>VLOOKUP(A21,'Daten alle Lose'!$A$10:$H$196,5,FALSE)</f>
        <v>U</v>
      </c>
      <c r="D21" s="34">
        <f>VLOOKUP(A21,'Daten alle Lose'!$A$10:$I$196,HLOOKUP($F$6,'Daten alle Lose'!$A$10:$I$12,3,FALSE),FALSE)</f>
        <v>50</v>
      </c>
      <c r="E21" s="34" t="str">
        <f>VLOOKUP(A21,'Daten alle Lose'!$A$10:$H$196,4,FALSE)</f>
        <v>Stück</v>
      </c>
      <c r="F21" s="63">
        <f>VLOOKUP(A21,'Daten alle Lose'!$A$10:$H$196,3,FALSE)</f>
        <v>1</v>
      </c>
      <c r="G21" s="275"/>
      <c r="H21" s="278"/>
      <c r="I21" s="119" t="e">
        <f>ROUND(VLOOKUP(H21,'Übersicht Stundensätze'!$A$7:$E$12,5,0)/G21,4)</f>
        <v>#N/A</v>
      </c>
      <c r="J21" s="277"/>
      <c r="K21" s="120" t="e">
        <f t="shared" si="2"/>
        <v>#N/A</v>
      </c>
      <c r="L21" s="74" t="e">
        <f t="shared" si="3"/>
        <v>#N/A</v>
      </c>
    </row>
    <row r="22" spans="1:12" ht="27" customHeight="1" x14ac:dyDescent="0.2">
      <c r="A22" s="57"/>
      <c r="B22" s="65"/>
      <c r="C22" s="70"/>
      <c r="D22" s="70"/>
      <c r="E22" s="70"/>
      <c r="F22" s="70"/>
      <c r="G22" s="70"/>
      <c r="H22" s="67"/>
      <c r="I22" s="67"/>
      <c r="J22" s="67"/>
      <c r="K22" s="123" t="s">
        <v>504</v>
      </c>
      <c r="L22" s="68" t="e">
        <f>SUM(L20:L21)</f>
        <v>#N/A</v>
      </c>
    </row>
    <row r="23" spans="1:12" ht="18" customHeight="1" x14ac:dyDescent="0.2">
      <c r="A23" s="126"/>
      <c r="B23" s="127"/>
      <c r="C23" s="127"/>
      <c r="D23" s="127"/>
      <c r="E23" s="127"/>
      <c r="F23" s="127"/>
      <c r="G23" s="127"/>
      <c r="H23" s="127"/>
      <c r="I23" s="127"/>
      <c r="J23" s="127"/>
      <c r="K23" s="127"/>
      <c r="L23" s="128"/>
    </row>
    <row r="24" spans="1:12" ht="27" customHeight="1" x14ac:dyDescent="0.2">
      <c r="A24" s="57" t="s">
        <v>269</v>
      </c>
      <c r="B24" s="58" t="s">
        <v>58</v>
      </c>
      <c r="C24" s="59"/>
      <c r="D24" s="59"/>
      <c r="E24" s="59"/>
      <c r="F24" s="59"/>
      <c r="G24" s="59"/>
      <c r="H24" s="59"/>
      <c r="I24" s="59"/>
      <c r="J24" s="59"/>
      <c r="K24" s="59"/>
      <c r="L24" s="60"/>
    </row>
    <row r="25" spans="1:12" ht="27" customHeight="1" x14ac:dyDescent="0.2">
      <c r="A25" s="61" t="s">
        <v>7</v>
      </c>
      <c r="B25" s="62" t="s">
        <v>286</v>
      </c>
      <c r="C25" s="34" t="str">
        <f>VLOOKUP(A25,'Daten alle Lose'!$A$10:$H$196,5,FALSE)</f>
        <v>U</v>
      </c>
      <c r="D25" s="34">
        <f>VLOOKUP(A25,'Daten alle Lose'!$A$10:$I$196,HLOOKUP($F$6,'Daten alle Lose'!$A$10:$I$12,3,FALSE),FALSE)</f>
        <v>2000</v>
      </c>
      <c r="E25" s="34" t="str">
        <f>VLOOKUP(A25,'Daten alle Lose'!$A$10:$H$196,4,FALSE)</f>
        <v>lfm</v>
      </c>
      <c r="F25" s="63">
        <f>VLOOKUP(A25,'Daten alle Lose'!$A$10:$H$196,3,FALSE)</f>
        <v>2</v>
      </c>
      <c r="G25" s="275"/>
      <c r="H25" s="278"/>
      <c r="I25" s="119" t="e">
        <f>ROUND(VLOOKUP(H25,'Übersicht Stundensätze'!$A$7:$E$12,5,0)/G25,4)</f>
        <v>#N/A</v>
      </c>
      <c r="J25" s="277"/>
      <c r="K25" s="120" t="e">
        <f t="shared" ref="K25:K38" si="4">ROUND(I25+J25,4)</f>
        <v>#N/A</v>
      </c>
      <c r="L25" s="74" t="e">
        <f t="shared" ref="L25:L38" si="5">K25*D25*F25</f>
        <v>#N/A</v>
      </c>
    </row>
    <row r="26" spans="1:12" ht="27" customHeight="1" x14ac:dyDescent="0.2">
      <c r="A26" s="61" t="s">
        <v>8</v>
      </c>
      <c r="B26" s="62" t="s">
        <v>287</v>
      </c>
      <c r="C26" s="34" t="str">
        <f>VLOOKUP(A26,'Daten alle Lose'!$A$10:$H$196,5,FALSE)</f>
        <v>U</v>
      </c>
      <c r="D26" s="34">
        <f>VLOOKUP(A26,'Daten alle Lose'!$A$10:$I$196,HLOOKUP($F$6,'Daten alle Lose'!$A$10:$I$12,3,FALSE),FALSE)</f>
        <v>1000</v>
      </c>
      <c r="E26" s="34" t="str">
        <f>VLOOKUP(A26,'Daten alle Lose'!$A$10:$H$196,4,FALSE)</f>
        <v>lfm</v>
      </c>
      <c r="F26" s="63">
        <f>VLOOKUP(A26,'Daten alle Lose'!$A$10:$H$196,3,FALSE)</f>
        <v>2</v>
      </c>
      <c r="G26" s="275"/>
      <c r="H26" s="278"/>
      <c r="I26" s="119" t="e">
        <f>ROUND(VLOOKUP(H26,'Übersicht Stundensätze'!$A$7:$E$12,5,0)/G26,4)</f>
        <v>#N/A</v>
      </c>
      <c r="J26" s="277"/>
      <c r="K26" s="120" t="e">
        <f t="shared" si="4"/>
        <v>#N/A</v>
      </c>
      <c r="L26" s="74" t="e">
        <f t="shared" si="5"/>
        <v>#N/A</v>
      </c>
    </row>
    <row r="27" spans="1:12" ht="27" customHeight="1" x14ac:dyDescent="0.2">
      <c r="A27" s="61" t="s">
        <v>9</v>
      </c>
      <c r="B27" s="62" t="s">
        <v>290</v>
      </c>
      <c r="C27" s="34" t="str">
        <f>VLOOKUP(A27,'Daten alle Lose'!$A$10:$H$196,5,FALSE)</f>
        <v>U</v>
      </c>
      <c r="D27" s="34">
        <f>VLOOKUP(A27,'Daten alle Lose'!$A$10:$I$196,HLOOKUP($F$6,'Daten alle Lose'!$A$10:$I$12,3,FALSE),FALSE)</f>
        <v>200</v>
      </c>
      <c r="E27" s="34" t="str">
        <f>VLOOKUP(A27,'Daten alle Lose'!$A$10:$H$196,4,FALSE)</f>
        <v>lfm</v>
      </c>
      <c r="F27" s="63">
        <f>VLOOKUP(A27,'Daten alle Lose'!$A$10:$H$196,3,FALSE)</f>
        <v>2</v>
      </c>
      <c r="G27" s="275"/>
      <c r="H27" s="278"/>
      <c r="I27" s="119" t="e">
        <f>ROUND(VLOOKUP(H27,'Übersicht Stundensätze'!$A$7:$E$12,5,0)/G27,4)</f>
        <v>#N/A</v>
      </c>
      <c r="J27" s="277"/>
      <c r="K27" s="120" t="e">
        <f t="shared" si="4"/>
        <v>#N/A</v>
      </c>
      <c r="L27" s="74" t="e">
        <f t="shared" si="5"/>
        <v>#N/A</v>
      </c>
    </row>
    <row r="28" spans="1:12" ht="27" customHeight="1" x14ac:dyDescent="0.2">
      <c r="A28" s="61" t="s">
        <v>10</v>
      </c>
      <c r="B28" s="62" t="s">
        <v>289</v>
      </c>
      <c r="C28" s="34" t="str">
        <f>VLOOKUP(A28,'Daten alle Lose'!$A$10:$H$196,5,FALSE)</f>
        <v>U</v>
      </c>
      <c r="D28" s="34">
        <f>VLOOKUP(A28,'Daten alle Lose'!$A$10:$I$196,HLOOKUP($F$6,'Daten alle Lose'!$A$10:$I$12,3,FALSE),FALSE)</f>
        <v>800</v>
      </c>
      <c r="E28" s="34" t="str">
        <f>VLOOKUP(A28,'Daten alle Lose'!$A$10:$H$196,4,FALSE)</f>
        <v>lfm</v>
      </c>
      <c r="F28" s="63">
        <f>VLOOKUP(A28,'Daten alle Lose'!$A$10:$H$196,3,FALSE)</f>
        <v>2</v>
      </c>
      <c r="G28" s="275"/>
      <c r="H28" s="278"/>
      <c r="I28" s="119" t="e">
        <f>ROUND(VLOOKUP(H28,'Übersicht Stundensätze'!$A$7:$E$12,5,0)/G28,4)</f>
        <v>#N/A</v>
      </c>
      <c r="J28" s="277"/>
      <c r="K28" s="120" t="e">
        <f t="shared" si="4"/>
        <v>#N/A</v>
      </c>
      <c r="L28" s="74" t="e">
        <f t="shared" si="5"/>
        <v>#N/A</v>
      </c>
    </row>
    <row r="29" spans="1:12" ht="27" customHeight="1" x14ac:dyDescent="0.2">
      <c r="A29" s="61" t="s">
        <v>11</v>
      </c>
      <c r="B29" s="62" t="s">
        <v>288</v>
      </c>
      <c r="C29" s="34" t="str">
        <f>VLOOKUP(A29,'Daten alle Lose'!$A$10:$H$196,5,FALSE)</f>
        <v>U</v>
      </c>
      <c r="D29" s="34">
        <f>VLOOKUP(A29,'Daten alle Lose'!$A$10:$I$196,HLOOKUP($F$6,'Daten alle Lose'!$A$10:$I$12,3,FALSE),FALSE)</f>
        <v>300</v>
      </c>
      <c r="E29" s="34" t="str">
        <f>VLOOKUP(A29,'Daten alle Lose'!$A$10:$H$196,4,FALSE)</f>
        <v>m²</v>
      </c>
      <c r="F29" s="63">
        <f>VLOOKUP(A29,'Daten alle Lose'!$A$10:$H$196,3,FALSE)</f>
        <v>1</v>
      </c>
      <c r="G29" s="275"/>
      <c r="H29" s="278"/>
      <c r="I29" s="119" t="e">
        <f>ROUND(VLOOKUP(H29,'Übersicht Stundensätze'!$A$7:$E$12,5,0)/G29,4)</f>
        <v>#N/A</v>
      </c>
      <c r="J29" s="277"/>
      <c r="K29" s="120" t="e">
        <f t="shared" si="4"/>
        <v>#N/A</v>
      </c>
      <c r="L29" s="74" t="e">
        <f t="shared" si="5"/>
        <v>#N/A</v>
      </c>
    </row>
    <row r="30" spans="1:12" ht="27" customHeight="1" x14ac:dyDescent="0.2">
      <c r="A30" s="61" t="s">
        <v>12</v>
      </c>
      <c r="B30" s="62" t="s">
        <v>59</v>
      </c>
      <c r="C30" s="34" t="str">
        <f>VLOOKUP(A30,'Daten alle Lose'!$A$10:$H$196,5,FALSE)</f>
        <v>U</v>
      </c>
      <c r="D30" s="34">
        <f>VLOOKUP(A30,'Daten alle Lose'!$A$10:$I$196,HLOOKUP($F$6,'Daten alle Lose'!$A$10:$I$12,3,FALSE),FALSE)</f>
        <v>700</v>
      </c>
      <c r="E30" s="34" t="str">
        <f>VLOOKUP(A30,'Daten alle Lose'!$A$10:$H$196,4,FALSE)</f>
        <v>Stück</v>
      </c>
      <c r="F30" s="63">
        <f>VLOOKUP(A30,'Daten alle Lose'!$A$10:$H$196,3,FALSE)</f>
        <v>2</v>
      </c>
      <c r="G30" s="275"/>
      <c r="H30" s="278"/>
      <c r="I30" s="119" t="e">
        <f>ROUND(VLOOKUP(H30,'Übersicht Stundensätze'!$A$7:$E$12,5,0)/G30,4)</f>
        <v>#N/A</v>
      </c>
      <c r="J30" s="277"/>
      <c r="K30" s="120" t="e">
        <f t="shared" si="4"/>
        <v>#N/A</v>
      </c>
      <c r="L30" s="74" t="e">
        <f t="shared" si="5"/>
        <v>#N/A</v>
      </c>
    </row>
    <row r="31" spans="1:12" ht="27" customHeight="1" x14ac:dyDescent="0.2">
      <c r="A31" s="61" t="s">
        <v>13</v>
      </c>
      <c r="B31" s="62" t="s">
        <v>507</v>
      </c>
      <c r="C31" s="34" t="str">
        <f>VLOOKUP(A31,'Daten alle Lose'!$A$10:$H$196,5,FALSE)</f>
        <v>U</v>
      </c>
      <c r="D31" s="34">
        <f>VLOOKUP(A31,'Daten alle Lose'!$A$10:$I$196,HLOOKUP($F$6,'Daten alle Lose'!$A$10:$I$12,3,FALSE),FALSE)</f>
        <v>200</v>
      </c>
      <c r="E31" s="34" t="str">
        <f>VLOOKUP(A31,'Daten alle Lose'!$A$10:$H$196,4,FALSE)</f>
        <v>Stück</v>
      </c>
      <c r="F31" s="63">
        <f>VLOOKUP(A31,'Daten alle Lose'!$A$10:$H$196,3,FALSE)</f>
        <v>1</v>
      </c>
      <c r="G31" s="275"/>
      <c r="H31" s="278"/>
      <c r="I31" s="119" t="e">
        <f>ROUND(VLOOKUP(H31,'Übersicht Stundensätze'!$A$7:$E$12,5,0)/G31,4)</f>
        <v>#N/A</v>
      </c>
      <c r="J31" s="277"/>
      <c r="K31" s="120" t="e">
        <f t="shared" si="4"/>
        <v>#N/A</v>
      </c>
      <c r="L31" s="74" t="e">
        <f t="shared" si="5"/>
        <v>#N/A</v>
      </c>
    </row>
    <row r="32" spans="1:12" ht="27" customHeight="1" x14ac:dyDescent="0.2">
      <c r="A32" s="61" t="s">
        <v>14</v>
      </c>
      <c r="B32" s="62" t="s">
        <v>508</v>
      </c>
      <c r="C32" s="34" t="str">
        <f>VLOOKUP(A32,'Daten alle Lose'!$A$10:$H$196,5,FALSE)</f>
        <v>U</v>
      </c>
      <c r="D32" s="34">
        <f>VLOOKUP(A32,'Daten alle Lose'!$A$10:$I$196,HLOOKUP($F$6,'Daten alle Lose'!$A$10:$I$12,3,FALSE),FALSE)</f>
        <v>100</v>
      </c>
      <c r="E32" s="34" t="str">
        <f>VLOOKUP(A32,'Daten alle Lose'!$A$10:$H$196,4,FALSE)</f>
        <v>Stück</v>
      </c>
      <c r="F32" s="63">
        <f>VLOOKUP(A32,'Daten alle Lose'!$A$10:$H$196,3,FALSE)</f>
        <v>1</v>
      </c>
      <c r="G32" s="275"/>
      <c r="H32" s="278"/>
      <c r="I32" s="119" t="e">
        <f>ROUND(VLOOKUP(H32,'Übersicht Stundensätze'!$A$7:$E$12,5,0)/G32,4)</f>
        <v>#N/A</v>
      </c>
      <c r="J32" s="277"/>
      <c r="K32" s="120" t="e">
        <f t="shared" si="4"/>
        <v>#N/A</v>
      </c>
      <c r="L32" s="74" t="e">
        <f t="shared" si="5"/>
        <v>#N/A</v>
      </c>
    </row>
    <row r="33" spans="1:12" ht="27" customHeight="1" x14ac:dyDescent="0.2">
      <c r="A33" s="61" t="s">
        <v>15</v>
      </c>
      <c r="B33" s="62" t="s">
        <v>509</v>
      </c>
      <c r="C33" s="34" t="str">
        <f>VLOOKUP(A33,'Daten alle Lose'!$A$10:$H$196,5,FALSE)</f>
        <v>U</v>
      </c>
      <c r="D33" s="34">
        <f>VLOOKUP(A33,'Daten alle Lose'!$A$10:$I$196,HLOOKUP($F$6,'Daten alle Lose'!$A$10:$I$12,3,FALSE),FALSE)</f>
        <v>20</v>
      </c>
      <c r="E33" s="34" t="str">
        <f>VLOOKUP(A33,'Daten alle Lose'!$A$10:$H$196,4,FALSE)</f>
        <v>Stück</v>
      </c>
      <c r="F33" s="63">
        <f>VLOOKUP(A33,'Daten alle Lose'!$A$10:$H$196,3,FALSE)</f>
        <v>1</v>
      </c>
      <c r="G33" s="275"/>
      <c r="H33" s="278"/>
      <c r="I33" s="119" t="e">
        <f>ROUND(VLOOKUP(H33,'Übersicht Stundensätze'!$A$7:$E$12,5,0)/G33,4)</f>
        <v>#N/A</v>
      </c>
      <c r="J33" s="277"/>
      <c r="K33" s="120" t="e">
        <f t="shared" si="4"/>
        <v>#N/A</v>
      </c>
      <c r="L33" s="74" t="e">
        <f t="shared" si="5"/>
        <v>#N/A</v>
      </c>
    </row>
    <row r="34" spans="1:12" ht="27" customHeight="1" x14ac:dyDescent="0.2">
      <c r="A34" s="61" t="s">
        <v>16</v>
      </c>
      <c r="B34" s="62" t="s">
        <v>510</v>
      </c>
      <c r="C34" s="34" t="str">
        <f>VLOOKUP(A34,'Daten alle Lose'!$A$10:$H$196,5,FALSE)</f>
        <v>U</v>
      </c>
      <c r="D34" s="34">
        <f>VLOOKUP(A34,'Daten alle Lose'!$A$10:$I$196,HLOOKUP($F$6,'Daten alle Lose'!$A$10:$I$12,3,FALSE),FALSE)</f>
        <v>200</v>
      </c>
      <c r="E34" s="34" t="str">
        <f>VLOOKUP(A34,'Daten alle Lose'!$A$10:$H$196,4,FALSE)</f>
        <v>Stück</v>
      </c>
      <c r="F34" s="63">
        <f>VLOOKUP(A34,'Daten alle Lose'!$A$10:$H$196,3,FALSE)</f>
        <v>1</v>
      </c>
      <c r="G34" s="275"/>
      <c r="H34" s="278"/>
      <c r="I34" s="119" t="e">
        <f>ROUND(VLOOKUP(H34,'Übersicht Stundensätze'!$A$7:$E$12,5,0)/G34,4)</f>
        <v>#N/A</v>
      </c>
      <c r="J34" s="277"/>
      <c r="K34" s="120" t="e">
        <f t="shared" si="4"/>
        <v>#N/A</v>
      </c>
      <c r="L34" s="74" t="e">
        <f t="shared" si="5"/>
        <v>#N/A</v>
      </c>
    </row>
    <row r="35" spans="1:12" ht="27" customHeight="1" x14ac:dyDescent="0.2">
      <c r="A35" s="61" t="s">
        <v>17</v>
      </c>
      <c r="B35" s="62" t="s">
        <v>511</v>
      </c>
      <c r="C35" s="34" t="str">
        <f>VLOOKUP(A35,'Daten alle Lose'!$A$10:$H$196,5,FALSE)</f>
        <v>U</v>
      </c>
      <c r="D35" s="34">
        <f>VLOOKUP(A35,'Daten alle Lose'!$A$10:$I$196,HLOOKUP($F$6,'Daten alle Lose'!$A$10:$I$12,3,FALSE),FALSE)</f>
        <v>200</v>
      </c>
      <c r="E35" s="34" t="str">
        <f>VLOOKUP(A35,'Daten alle Lose'!$A$10:$H$196,4,FALSE)</f>
        <v>Stück</v>
      </c>
      <c r="F35" s="63">
        <f>VLOOKUP(A35,'Daten alle Lose'!$A$10:$H$196,3,FALSE)</f>
        <v>1</v>
      </c>
      <c r="G35" s="275"/>
      <c r="H35" s="278"/>
      <c r="I35" s="119" t="e">
        <f>ROUND(VLOOKUP(H35,'Übersicht Stundensätze'!$A$7:$E$12,5,0)/G35,4)</f>
        <v>#N/A</v>
      </c>
      <c r="J35" s="277"/>
      <c r="K35" s="120" t="e">
        <f t="shared" si="4"/>
        <v>#N/A</v>
      </c>
      <c r="L35" s="74" t="e">
        <f t="shared" si="5"/>
        <v>#N/A</v>
      </c>
    </row>
    <row r="36" spans="1:12" ht="27" customHeight="1" x14ac:dyDescent="0.2">
      <c r="A36" s="61" t="s">
        <v>18</v>
      </c>
      <c r="B36" s="62" t="s">
        <v>512</v>
      </c>
      <c r="C36" s="34" t="str">
        <f>VLOOKUP(A36,'Daten alle Lose'!$A$10:$H$196,5,FALSE)</f>
        <v>U</v>
      </c>
      <c r="D36" s="34">
        <f>VLOOKUP(A36,'Daten alle Lose'!$A$10:$I$196,HLOOKUP($F$6,'Daten alle Lose'!$A$10:$I$12,3,FALSE),FALSE)</f>
        <v>50</v>
      </c>
      <c r="E36" s="34" t="str">
        <f>VLOOKUP(A36,'Daten alle Lose'!$A$10:$H$196,4,FALSE)</f>
        <v>Stück</v>
      </c>
      <c r="F36" s="63">
        <f>VLOOKUP(A36,'Daten alle Lose'!$A$10:$H$196,3,FALSE)</f>
        <v>1</v>
      </c>
      <c r="G36" s="275"/>
      <c r="H36" s="278"/>
      <c r="I36" s="119" t="e">
        <f>ROUND(VLOOKUP(H36,'Übersicht Stundensätze'!$A$7:$E$12,5,0)/G36,4)</f>
        <v>#N/A</v>
      </c>
      <c r="J36" s="277"/>
      <c r="K36" s="120" t="e">
        <f t="shared" si="4"/>
        <v>#N/A</v>
      </c>
      <c r="L36" s="74" t="e">
        <f t="shared" si="5"/>
        <v>#N/A</v>
      </c>
    </row>
    <row r="37" spans="1:12" ht="27" customHeight="1" x14ac:dyDescent="0.2">
      <c r="A37" s="61" t="s">
        <v>19</v>
      </c>
      <c r="B37" s="62" t="s">
        <v>489</v>
      </c>
      <c r="C37" s="34" t="str">
        <f>VLOOKUP(A37,'Daten alle Lose'!$A$10:$H$196,5,FALSE)</f>
        <v>U</v>
      </c>
      <c r="D37" s="34">
        <f>VLOOKUP(A37,'Daten alle Lose'!$A$10:$I$196,HLOOKUP($F$6,'Daten alle Lose'!$A$10:$I$12,3,FALSE),FALSE)</f>
        <v>5</v>
      </c>
      <c r="E37" s="34" t="str">
        <f>VLOOKUP(A37,'Daten alle Lose'!$A$10:$H$196,4,FALSE)</f>
        <v>Stück</v>
      </c>
      <c r="F37" s="63">
        <f>VLOOKUP(A37,'Daten alle Lose'!$A$10:$H$196,3,FALSE)</f>
        <v>1</v>
      </c>
      <c r="G37" s="275"/>
      <c r="H37" s="278"/>
      <c r="I37" s="119" t="e">
        <f>ROUND(VLOOKUP(H37,'Übersicht Stundensätze'!$A$7:$E$12,5,0)/G37,4)</f>
        <v>#N/A</v>
      </c>
      <c r="J37" s="277"/>
      <c r="K37" s="120" t="e">
        <f t="shared" si="4"/>
        <v>#N/A</v>
      </c>
      <c r="L37" s="74" t="e">
        <f t="shared" si="5"/>
        <v>#N/A</v>
      </c>
    </row>
    <row r="38" spans="1:12" ht="27" customHeight="1" x14ac:dyDescent="0.2">
      <c r="A38" s="61" t="s">
        <v>20</v>
      </c>
      <c r="B38" s="62" t="s">
        <v>291</v>
      </c>
      <c r="C38" s="34" t="str">
        <f>VLOOKUP(A38,'Daten alle Lose'!$A$10:$H$196,5,FALSE)</f>
        <v>U</v>
      </c>
      <c r="D38" s="34">
        <f>VLOOKUP(A38,'Daten alle Lose'!$A$10:$I$196,HLOOKUP($F$6,'Daten alle Lose'!$A$10:$I$12,3,FALSE),FALSE)</f>
        <v>5</v>
      </c>
      <c r="E38" s="34" t="str">
        <f>VLOOKUP(A38,'Daten alle Lose'!$A$10:$H$196,4,FALSE)</f>
        <v>m³</v>
      </c>
      <c r="F38" s="63">
        <f>VLOOKUP(A38,'Daten alle Lose'!$A$10:$H$196,3,FALSE)</f>
        <v>1</v>
      </c>
      <c r="G38" s="106"/>
      <c r="H38" s="107"/>
      <c r="I38" s="277"/>
      <c r="J38" s="277"/>
      <c r="K38" s="120">
        <f t="shared" si="4"/>
        <v>0</v>
      </c>
      <c r="L38" s="74">
        <f t="shared" si="5"/>
        <v>0</v>
      </c>
    </row>
    <row r="39" spans="1:12" ht="27" customHeight="1" x14ac:dyDescent="0.2">
      <c r="A39" s="57"/>
      <c r="B39" s="65"/>
      <c r="C39" s="70"/>
      <c r="D39" s="70"/>
      <c r="E39" s="70"/>
      <c r="F39" s="70"/>
      <c r="G39" s="70"/>
      <c r="H39" s="70"/>
      <c r="I39" s="67"/>
      <c r="J39" s="67"/>
      <c r="K39" s="124" t="s">
        <v>504</v>
      </c>
      <c r="L39" s="69" t="e">
        <f>SUM(L25:L38)</f>
        <v>#N/A</v>
      </c>
    </row>
    <row r="40" spans="1:12" ht="18" customHeight="1" x14ac:dyDescent="0.2">
      <c r="A40" s="126"/>
      <c r="B40" s="127"/>
      <c r="C40" s="127"/>
      <c r="D40" s="127"/>
      <c r="E40" s="127"/>
      <c r="F40" s="127"/>
      <c r="G40" s="127"/>
      <c r="H40" s="127"/>
      <c r="I40" s="127"/>
      <c r="J40" s="127"/>
      <c r="K40" s="127"/>
      <c r="L40" s="128"/>
    </row>
    <row r="41" spans="1:12" ht="27" customHeight="1" x14ac:dyDescent="0.2">
      <c r="A41" s="57" t="s">
        <v>21</v>
      </c>
      <c r="B41" s="58" t="s">
        <v>60</v>
      </c>
      <c r="C41" s="59"/>
      <c r="D41" s="59"/>
      <c r="E41" s="59"/>
      <c r="F41" s="59"/>
      <c r="G41" s="59"/>
      <c r="H41" s="59"/>
      <c r="I41" s="59"/>
      <c r="J41" s="59"/>
      <c r="K41" s="59"/>
      <c r="L41" s="60"/>
    </row>
    <row r="42" spans="1:12" ht="27" customHeight="1" x14ac:dyDescent="0.2">
      <c r="A42" s="61" t="s">
        <v>22</v>
      </c>
      <c r="B42" s="62" t="s">
        <v>518</v>
      </c>
      <c r="C42" s="34" t="str">
        <f>VLOOKUP(A42,'Daten alle Lose'!$A$10:$H$196,5,FALSE)</f>
        <v>U</v>
      </c>
      <c r="D42" s="34">
        <f>VLOOKUP(A42,'Daten alle Lose'!$A$10:$I$196,HLOOKUP($F$6,'Daten alle Lose'!$A$10:$I$12,3,FALSE),FALSE)</f>
        <v>10</v>
      </c>
      <c r="E42" s="34" t="str">
        <f>VLOOKUP(A42,'Daten alle Lose'!$A$10:$H$196,4,FALSE)</f>
        <v>Stück</v>
      </c>
      <c r="F42" s="63">
        <f>VLOOKUP(A42,'Daten alle Lose'!$A$10:$H$196,3,FALSE)</f>
        <v>1</v>
      </c>
      <c r="G42" s="108"/>
      <c r="H42" s="71"/>
      <c r="I42" s="277"/>
      <c r="J42" s="277"/>
      <c r="K42" s="120">
        <f t="shared" ref="K42:K64" si="6">ROUND(I42+J42,4)</f>
        <v>0</v>
      </c>
      <c r="L42" s="74">
        <f t="shared" ref="L42:L61" si="7">K42*D42*F42</f>
        <v>0</v>
      </c>
    </row>
    <row r="43" spans="1:12" ht="27" customHeight="1" x14ac:dyDescent="0.2">
      <c r="A43" s="61" t="s">
        <v>23</v>
      </c>
      <c r="B43" s="62" t="s">
        <v>519</v>
      </c>
      <c r="C43" s="34" t="str">
        <f>VLOOKUP(A43,'Daten alle Lose'!$A$10:$H$196,5,FALSE)</f>
        <v>U</v>
      </c>
      <c r="D43" s="34">
        <f>VLOOKUP(A43,'Daten alle Lose'!$A$10:$I$196,HLOOKUP($F$6,'Daten alle Lose'!$A$10:$I$12,3,FALSE),FALSE)</f>
        <v>20</v>
      </c>
      <c r="E43" s="34" t="str">
        <f>VLOOKUP(A43,'Daten alle Lose'!$A$10:$H$196,4,FALSE)</f>
        <v>Stück</v>
      </c>
      <c r="F43" s="63">
        <f>VLOOKUP(A43,'Daten alle Lose'!$A$10:$H$196,3,FALSE)</f>
        <v>1</v>
      </c>
      <c r="G43" s="109"/>
      <c r="H43" s="72"/>
      <c r="I43" s="277"/>
      <c r="J43" s="277"/>
      <c r="K43" s="120">
        <f t="shared" si="6"/>
        <v>0</v>
      </c>
      <c r="L43" s="74">
        <f t="shared" si="7"/>
        <v>0</v>
      </c>
    </row>
    <row r="44" spans="1:12" ht="27" customHeight="1" x14ac:dyDescent="0.2">
      <c r="A44" s="61" t="s">
        <v>24</v>
      </c>
      <c r="B44" s="62" t="s">
        <v>520</v>
      </c>
      <c r="C44" s="34" t="str">
        <f>VLOOKUP(A44,'Daten alle Lose'!$A$10:$H$196,5,FALSE)</f>
        <v>U</v>
      </c>
      <c r="D44" s="34">
        <f>VLOOKUP(A44,'Daten alle Lose'!$A$10:$I$196,HLOOKUP($F$6,'Daten alle Lose'!$A$10:$I$12,3,FALSE),FALSE)</f>
        <v>20</v>
      </c>
      <c r="E44" s="34" t="str">
        <f>VLOOKUP(A44,'Daten alle Lose'!$A$10:$H$196,4,FALSE)</f>
        <v>Stück</v>
      </c>
      <c r="F44" s="63">
        <f>VLOOKUP(A44,'Daten alle Lose'!$A$10:$H$196,3,FALSE)</f>
        <v>1</v>
      </c>
      <c r="G44" s="109"/>
      <c r="H44" s="72"/>
      <c r="I44" s="277"/>
      <c r="J44" s="277"/>
      <c r="K44" s="120">
        <f t="shared" si="6"/>
        <v>0</v>
      </c>
      <c r="L44" s="74">
        <f t="shared" si="7"/>
        <v>0</v>
      </c>
    </row>
    <row r="45" spans="1:12" ht="27" customHeight="1" x14ac:dyDescent="0.2">
      <c r="A45" s="61" t="s">
        <v>25</v>
      </c>
      <c r="B45" s="62" t="s">
        <v>238</v>
      </c>
      <c r="C45" s="34" t="str">
        <f>VLOOKUP(A45,'Daten alle Lose'!$A$10:$H$196,5,FALSE)</f>
        <v>U</v>
      </c>
      <c r="D45" s="34">
        <f>VLOOKUP(A45,'Daten alle Lose'!$A$10:$I$196,HLOOKUP($F$6,'Daten alle Lose'!$A$10:$I$12,3,FALSE),FALSE)</f>
        <v>5</v>
      </c>
      <c r="E45" s="34" t="str">
        <f>VLOOKUP(A45,'Daten alle Lose'!$A$10:$H$196,4,FALSE)</f>
        <v>Stück</v>
      </c>
      <c r="F45" s="63">
        <f>VLOOKUP(A45,'Daten alle Lose'!$A$10:$H$196,3,FALSE)</f>
        <v>1</v>
      </c>
      <c r="G45" s="109"/>
      <c r="H45" s="72"/>
      <c r="I45" s="277"/>
      <c r="J45" s="277"/>
      <c r="K45" s="120">
        <f t="shared" si="6"/>
        <v>0</v>
      </c>
      <c r="L45" s="74">
        <f t="shared" si="7"/>
        <v>0</v>
      </c>
    </row>
    <row r="46" spans="1:12" ht="27" customHeight="1" x14ac:dyDescent="0.2">
      <c r="A46" s="61" t="s">
        <v>26</v>
      </c>
      <c r="B46" s="62" t="s">
        <v>239</v>
      </c>
      <c r="C46" s="34" t="str">
        <f>VLOOKUP(A46,'Daten alle Lose'!$A$10:$H$196,5,FALSE)</f>
        <v>U</v>
      </c>
      <c r="D46" s="34">
        <f>VLOOKUP(A46,'Daten alle Lose'!$A$10:$I$196,HLOOKUP($F$6,'Daten alle Lose'!$A$10:$I$12,3,FALSE),FALSE)</f>
        <v>20</v>
      </c>
      <c r="E46" s="34" t="str">
        <f>VLOOKUP(A46,'Daten alle Lose'!$A$10:$H$196,4,FALSE)</f>
        <v>Stück</v>
      </c>
      <c r="F46" s="63">
        <f>VLOOKUP(A46,'Daten alle Lose'!$A$10:$H$196,3,FALSE)</f>
        <v>1</v>
      </c>
      <c r="G46" s="109"/>
      <c r="H46" s="72"/>
      <c r="I46" s="277"/>
      <c r="J46" s="277"/>
      <c r="K46" s="120">
        <f t="shared" si="6"/>
        <v>0</v>
      </c>
      <c r="L46" s="74">
        <f t="shared" si="7"/>
        <v>0</v>
      </c>
    </row>
    <row r="47" spans="1:12" ht="27" customHeight="1" x14ac:dyDescent="0.2">
      <c r="A47" s="61" t="s">
        <v>27</v>
      </c>
      <c r="B47" s="62" t="s">
        <v>240</v>
      </c>
      <c r="C47" s="34" t="str">
        <f>VLOOKUP(A47,'Daten alle Lose'!$A$10:$H$196,5,FALSE)</f>
        <v>U</v>
      </c>
      <c r="D47" s="34">
        <f>VLOOKUP(A47,'Daten alle Lose'!$A$10:$I$196,HLOOKUP($F$6,'Daten alle Lose'!$A$10:$I$12,3,FALSE),FALSE)</f>
        <v>10</v>
      </c>
      <c r="E47" s="34" t="str">
        <f>VLOOKUP(A47,'Daten alle Lose'!$A$10:$H$196,4,FALSE)</f>
        <v>Stück</v>
      </c>
      <c r="F47" s="63">
        <f>VLOOKUP(A47,'Daten alle Lose'!$A$10:$H$196,3,FALSE)</f>
        <v>1</v>
      </c>
      <c r="G47" s="109"/>
      <c r="H47" s="72"/>
      <c r="I47" s="277"/>
      <c r="J47" s="277"/>
      <c r="K47" s="120">
        <f t="shared" si="6"/>
        <v>0</v>
      </c>
      <c r="L47" s="74">
        <f t="shared" si="7"/>
        <v>0</v>
      </c>
    </row>
    <row r="48" spans="1:12" ht="27" customHeight="1" x14ac:dyDescent="0.2">
      <c r="A48" s="61" t="s">
        <v>28</v>
      </c>
      <c r="B48" s="62" t="str">
        <f>'Daten alle Lose'!B43</f>
        <v>Erziehungs- und Aufbauschnitt bis 15 cm</v>
      </c>
      <c r="C48" s="34" t="str">
        <f>VLOOKUP(A48,'Daten alle Lose'!$A$10:$H$196,5,FALSE)</f>
        <v>U</v>
      </c>
      <c r="D48" s="34">
        <f>VLOOKUP(A48,'Daten alle Lose'!$A$10:$I$196,HLOOKUP($F$6,'Daten alle Lose'!$A$10:$I$12,3,FALSE),FALSE)</f>
        <v>10</v>
      </c>
      <c r="E48" s="34" t="str">
        <f>VLOOKUP(A48,'Daten alle Lose'!$A$10:$H$196,4,FALSE)</f>
        <v>Stück</v>
      </c>
      <c r="F48" s="63">
        <f>VLOOKUP(A48,'Daten alle Lose'!$A$10:$H$196,3,FALSE)</f>
        <v>1</v>
      </c>
      <c r="G48" s="109"/>
      <c r="H48" s="72"/>
      <c r="I48" s="277"/>
      <c r="J48" s="277"/>
      <c r="K48" s="120">
        <f t="shared" si="6"/>
        <v>0</v>
      </c>
      <c r="L48" s="74">
        <f t="shared" si="7"/>
        <v>0</v>
      </c>
    </row>
    <row r="49" spans="1:12" ht="27" customHeight="1" x14ac:dyDescent="0.2">
      <c r="A49" s="61" t="s">
        <v>29</v>
      </c>
      <c r="B49" s="62" t="str">
        <f>'Daten alle Lose'!B44</f>
        <v>Kronenpflege 15-30 cm</v>
      </c>
      <c r="C49" s="34" t="str">
        <f>VLOOKUP(A49,'Daten alle Lose'!$A$10:$H$196,5,FALSE)</f>
        <v>U</v>
      </c>
      <c r="D49" s="34">
        <f>VLOOKUP(A49,'Daten alle Lose'!$A$10:$I$196,HLOOKUP($F$6,'Daten alle Lose'!$A$10:$I$12,3,FALSE),FALSE)</f>
        <v>20</v>
      </c>
      <c r="E49" s="34" t="str">
        <f>VLOOKUP(A49,'Daten alle Lose'!$A$10:$H$196,4,FALSE)</f>
        <v>Stück</v>
      </c>
      <c r="F49" s="63">
        <f>VLOOKUP(A49,'Daten alle Lose'!$A$10:$H$196,3,FALSE)</f>
        <v>1</v>
      </c>
      <c r="G49" s="109"/>
      <c r="H49" s="72"/>
      <c r="I49" s="277"/>
      <c r="J49" s="277"/>
      <c r="K49" s="120">
        <f t="shared" si="6"/>
        <v>0</v>
      </c>
      <c r="L49" s="74">
        <f t="shared" si="7"/>
        <v>0</v>
      </c>
    </row>
    <row r="50" spans="1:12" ht="27" customHeight="1" x14ac:dyDescent="0.2">
      <c r="A50" s="61" t="s">
        <v>30</v>
      </c>
      <c r="B50" s="62" t="str">
        <f>'Daten alle Lose'!B45</f>
        <v>Kronenpflege 30-60 cm</v>
      </c>
      <c r="C50" s="34" t="str">
        <f>VLOOKUP(A50,'Daten alle Lose'!$A$10:$H$196,5,FALSE)</f>
        <v>U</v>
      </c>
      <c r="D50" s="34">
        <f>VLOOKUP(A50,'Daten alle Lose'!$A$10:$I$196,HLOOKUP($F$6,'Daten alle Lose'!$A$10:$I$12,3,FALSE),FALSE)</f>
        <v>20</v>
      </c>
      <c r="E50" s="34" t="str">
        <f>VLOOKUP(A50,'Daten alle Lose'!$A$10:$H$196,4,FALSE)</f>
        <v>Stück</v>
      </c>
      <c r="F50" s="63">
        <f>VLOOKUP(A50,'Daten alle Lose'!$A$10:$H$196,3,FALSE)</f>
        <v>1</v>
      </c>
      <c r="G50" s="109"/>
      <c r="H50" s="72"/>
      <c r="I50" s="277"/>
      <c r="J50" s="277"/>
      <c r="K50" s="120">
        <f t="shared" si="6"/>
        <v>0</v>
      </c>
      <c r="L50" s="74">
        <f t="shared" si="7"/>
        <v>0</v>
      </c>
    </row>
    <row r="51" spans="1:12" ht="27" customHeight="1" x14ac:dyDescent="0.2">
      <c r="A51" s="61" t="s">
        <v>31</v>
      </c>
      <c r="B51" s="62" t="str">
        <f>'Daten alle Lose'!B46</f>
        <v>Kronenpflege 60-80 cm</v>
      </c>
      <c r="C51" s="34" t="str">
        <f>VLOOKUP(A51,'Daten alle Lose'!$A$10:$H$196,5,FALSE)</f>
        <v>U</v>
      </c>
      <c r="D51" s="34">
        <f>VLOOKUP(A51,'Daten alle Lose'!$A$10:$I$196,HLOOKUP($F$6,'Daten alle Lose'!$A$10:$I$12,3,FALSE),FALSE)</f>
        <v>10</v>
      </c>
      <c r="E51" s="34" t="str">
        <f>VLOOKUP(A51,'Daten alle Lose'!$A$10:$H$196,4,FALSE)</f>
        <v>Stück</v>
      </c>
      <c r="F51" s="63">
        <f>VLOOKUP(A51,'Daten alle Lose'!$A$10:$H$196,3,FALSE)</f>
        <v>1</v>
      </c>
      <c r="G51" s="109"/>
      <c r="H51" s="72"/>
      <c r="I51" s="277"/>
      <c r="J51" s="277"/>
      <c r="K51" s="120">
        <f t="shared" si="6"/>
        <v>0</v>
      </c>
      <c r="L51" s="74">
        <f t="shared" si="7"/>
        <v>0</v>
      </c>
    </row>
    <row r="52" spans="1:12" ht="27" customHeight="1" x14ac:dyDescent="0.2">
      <c r="A52" s="61" t="s">
        <v>32</v>
      </c>
      <c r="B52" s="62" t="s">
        <v>241</v>
      </c>
      <c r="C52" s="34" t="str">
        <f>VLOOKUP(A52,'Daten alle Lose'!$A$10:$H$196,5,FALSE)</f>
        <v>U</v>
      </c>
      <c r="D52" s="34">
        <f>VLOOKUP(A52,'Daten alle Lose'!$A$10:$I$196,HLOOKUP($F$6,'Daten alle Lose'!$A$10:$I$12,3,FALSE),FALSE)</f>
        <v>20</v>
      </c>
      <c r="E52" s="34" t="str">
        <f>VLOOKUP(A52,'Daten alle Lose'!$A$10:$H$196,4,FALSE)</f>
        <v>Stück</v>
      </c>
      <c r="F52" s="63">
        <f>VLOOKUP(A52,'Daten alle Lose'!$A$10:$H$196,3,FALSE)</f>
        <v>1</v>
      </c>
      <c r="G52" s="109"/>
      <c r="H52" s="72"/>
      <c r="I52" s="277"/>
      <c r="J52" s="277"/>
      <c r="K52" s="120">
        <f t="shared" si="6"/>
        <v>0</v>
      </c>
      <c r="L52" s="74">
        <f t="shared" si="7"/>
        <v>0</v>
      </c>
    </row>
    <row r="53" spans="1:12" ht="27" customHeight="1" x14ac:dyDescent="0.2">
      <c r="A53" s="61" t="s">
        <v>33</v>
      </c>
      <c r="B53" s="62" t="s">
        <v>242</v>
      </c>
      <c r="C53" s="34" t="str">
        <f>VLOOKUP(A53,'Daten alle Lose'!$A$10:$H$196,5,FALSE)</f>
        <v>U</v>
      </c>
      <c r="D53" s="34">
        <f>VLOOKUP(A53,'Daten alle Lose'!$A$10:$I$196,HLOOKUP($F$6,'Daten alle Lose'!$A$10:$I$12,3,FALSE),FALSE)</f>
        <v>20</v>
      </c>
      <c r="E53" s="34" t="str">
        <f>VLOOKUP(A53,'Daten alle Lose'!$A$10:$H$196,4,FALSE)</f>
        <v>Stück</v>
      </c>
      <c r="F53" s="63">
        <f>VLOOKUP(A53,'Daten alle Lose'!$A$10:$H$196,3,FALSE)</f>
        <v>1</v>
      </c>
      <c r="G53" s="109"/>
      <c r="H53" s="72"/>
      <c r="I53" s="277"/>
      <c r="J53" s="277"/>
      <c r="K53" s="120">
        <f t="shared" si="6"/>
        <v>0</v>
      </c>
      <c r="L53" s="74">
        <f t="shared" si="7"/>
        <v>0</v>
      </c>
    </row>
    <row r="54" spans="1:12" ht="27" customHeight="1" x14ac:dyDescent="0.2">
      <c r="A54" s="61" t="s">
        <v>34</v>
      </c>
      <c r="B54" s="62" t="s">
        <v>243</v>
      </c>
      <c r="C54" s="34" t="str">
        <f>VLOOKUP(A54,'Daten alle Lose'!$A$10:$H$196,5,FALSE)</f>
        <v>U</v>
      </c>
      <c r="D54" s="34">
        <f>VLOOKUP(A54,'Daten alle Lose'!$A$10:$I$196,HLOOKUP($F$6,'Daten alle Lose'!$A$10:$I$12,3,FALSE),FALSE)</f>
        <v>10</v>
      </c>
      <c r="E54" s="34" t="str">
        <f>VLOOKUP(A54,'Daten alle Lose'!$A$10:$H$196,4,FALSE)</f>
        <v>Stück</v>
      </c>
      <c r="F54" s="63">
        <f>VLOOKUP(A54,'Daten alle Lose'!$A$10:$H$196,3,FALSE)</f>
        <v>1</v>
      </c>
      <c r="G54" s="109"/>
      <c r="H54" s="72"/>
      <c r="I54" s="277"/>
      <c r="J54" s="277"/>
      <c r="K54" s="120">
        <f t="shared" si="6"/>
        <v>0</v>
      </c>
      <c r="L54" s="74">
        <f t="shared" si="7"/>
        <v>0</v>
      </c>
    </row>
    <row r="55" spans="1:12" ht="27" customHeight="1" x14ac:dyDescent="0.2">
      <c r="A55" s="61" t="s">
        <v>35</v>
      </c>
      <c r="B55" s="62" t="s">
        <v>423</v>
      </c>
      <c r="C55" s="34" t="str">
        <f>VLOOKUP(A55,'Daten alle Lose'!$A$10:$H$196,5,FALSE)</f>
        <v>U</v>
      </c>
      <c r="D55" s="34">
        <f>VLOOKUP(A55,'Daten alle Lose'!$A$10:$I$196,HLOOKUP($F$6,'Daten alle Lose'!$A$10:$I$12,3,FALSE),FALSE)</f>
        <v>50</v>
      </c>
      <c r="E55" s="34" t="str">
        <f>VLOOKUP(A55,'Daten alle Lose'!$A$10:$H$196,4,FALSE)</f>
        <v>Stück</v>
      </c>
      <c r="F55" s="63">
        <f>VLOOKUP(A55,'Daten alle Lose'!$A$10:$H$196,3,FALSE)</f>
        <v>1</v>
      </c>
      <c r="G55" s="109"/>
      <c r="H55" s="72"/>
      <c r="I55" s="277"/>
      <c r="J55" s="277"/>
      <c r="K55" s="120">
        <f t="shared" si="6"/>
        <v>0</v>
      </c>
      <c r="L55" s="74">
        <f>K55*D55*F55</f>
        <v>0</v>
      </c>
    </row>
    <row r="56" spans="1:12" ht="27" customHeight="1" x14ac:dyDescent="0.2">
      <c r="A56" s="61" t="s">
        <v>36</v>
      </c>
      <c r="B56" s="62" t="s">
        <v>426</v>
      </c>
      <c r="C56" s="34" t="str">
        <f>VLOOKUP(A56,'Daten alle Lose'!$A$10:$H$196,5,FALSE)</f>
        <v>NU</v>
      </c>
      <c r="D56" s="34">
        <f>VLOOKUP(A56,'Daten alle Lose'!$A$10:$I$196,HLOOKUP($F$6,'Daten alle Lose'!$A$10:$I$12,3,FALSE),FALSE)</f>
        <v>1</v>
      </c>
      <c r="E56" s="34" t="str">
        <f>VLOOKUP(A56,'Daten alle Lose'!$A$10:$H$196,4,FALSE)</f>
        <v>Stück</v>
      </c>
      <c r="F56" s="63">
        <f>VLOOKUP(A56,'Daten alle Lose'!$A$10:$H$196,3,FALSE)</f>
        <v>1</v>
      </c>
      <c r="G56" s="109"/>
      <c r="H56" s="72"/>
      <c r="I56" s="277"/>
      <c r="J56" s="277"/>
      <c r="K56" s="120">
        <f t="shared" si="6"/>
        <v>0</v>
      </c>
      <c r="L56" s="74">
        <f>K56*D56*F56</f>
        <v>0</v>
      </c>
    </row>
    <row r="57" spans="1:12" ht="27" customHeight="1" x14ac:dyDescent="0.2">
      <c r="A57" s="61" t="s">
        <v>235</v>
      </c>
      <c r="B57" s="62" t="s">
        <v>427</v>
      </c>
      <c r="C57" s="34" t="str">
        <f>VLOOKUP(A57,'Daten alle Lose'!$A$10:$H$196,5,FALSE)</f>
        <v>NU</v>
      </c>
      <c r="D57" s="34">
        <f>VLOOKUP(A57,'Daten alle Lose'!$A$10:$I$196,HLOOKUP($F$6,'Daten alle Lose'!$A$10:$I$12,3,FALSE),FALSE)</f>
        <v>1</v>
      </c>
      <c r="E57" s="34" t="str">
        <f>VLOOKUP(A57,'Daten alle Lose'!$A$10:$H$196,4,FALSE)</f>
        <v>Stück</v>
      </c>
      <c r="F57" s="63">
        <f>VLOOKUP(A57,'Daten alle Lose'!$A$10:$H$196,3,FALSE)</f>
        <v>1</v>
      </c>
      <c r="G57" s="109"/>
      <c r="H57" s="72"/>
      <c r="I57" s="277"/>
      <c r="J57" s="277"/>
      <c r="K57" s="120">
        <f t="shared" si="6"/>
        <v>0</v>
      </c>
      <c r="L57" s="74">
        <f>K57*D57*F57</f>
        <v>0</v>
      </c>
    </row>
    <row r="58" spans="1:12" ht="27" customHeight="1" x14ac:dyDescent="0.2">
      <c r="A58" s="61" t="s">
        <v>247</v>
      </c>
      <c r="B58" s="62" t="s">
        <v>425</v>
      </c>
      <c r="C58" s="34" t="str">
        <f>VLOOKUP(A58,'Daten alle Lose'!$A$10:$H$196,5,FALSE)</f>
        <v>NU</v>
      </c>
      <c r="D58" s="34">
        <f>VLOOKUP(A58,'Daten alle Lose'!$A$10:$I$196,HLOOKUP($F$6,'Daten alle Lose'!$A$10:$I$12,3,FALSE),FALSE)</f>
        <v>1</v>
      </c>
      <c r="E58" s="34" t="str">
        <f>VLOOKUP(A58,'Daten alle Lose'!$A$10:$H$196,4,FALSE)</f>
        <v>Stück</v>
      </c>
      <c r="F58" s="63">
        <f>VLOOKUP(A58,'Daten alle Lose'!$A$10:$H$196,3,FALSE)</f>
        <v>1</v>
      </c>
      <c r="G58" s="109"/>
      <c r="H58" s="72"/>
      <c r="I58" s="277"/>
      <c r="J58" s="277"/>
      <c r="K58" s="120">
        <f t="shared" si="6"/>
        <v>0</v>
      </c>
      <c r="L58" s="74">
        <f>K58*D58*F58</f>
        <v>0</v>
      </c>
    </row>
    <row r="59" spans="1:12" ht="27" customHeight="1" x14ac:dyDescent="0.2">
      <c r="A59" s="61" t="s">
        <v>292</v>
      </c>
      <c r="B59" s="62" t="s">
        <v>381</v>
      </c>
      <c r="C59" s="34" t="str">
        <f>VLOOKUP(A59,'Daten alle Lose'!$A$10:$H$196,5,FALSE)</f>
        <v>U</v>
      </c>
      <c r="D59" s="34">
        <f>VLOOKUP(A59,'Daten alle Lose'!$A$10:$I$196,HLOOKUP($F$6,'Daten alle Lose'!$A$10:$I$12,3,FALSE),FALSE)</f>
        <v>5</v>
      </c>
      <c r="E59" s="34" t="str">
        <f>VLOOKUP(A59,'Daten alle Lose'!$A$10:$H$196,4,FALSE)</f>
        <v>Stück</v>
      </c>
      <c r="F59" s="63">
        <f>VLOOKUP(A59,'Daten alle Lose'!$A$10:$H$196,3,FALSE)</f>
        <v>1</v>
      </c>
      <c r="G59" s="109"/>
      <c r="H59" s="72"/>
      <c r="I59" s="277"/>
      <c r="J59" s="277"/>
      <c r="K59" s="120">
        <f t="shared" si="6"/>
        <v>0</v>
      </c>
      <c r="L59" s="74">
        <f t="shared" si="7"/>
        <v>0</v>
      </c>
    </row>
    <row r="60" spans="1:12" ht="27" customHeight="1" x14ac:dyDescent="0.2">
      <c r="A60" s="61" t="s">
        <v>379</v>
      </c>
      <c r="B60" s="62" t="s">
        <v>382</v>
      </c>
      <c r="C60" s="34" t="str">
        <f>VLOOKUP(A60,'Daten alle Lose'!$A$10:$H$196,5,FALSE)</f>
        <v>U</v>
      </c>
      <c r="D60" s="34">
        <f>VLOOKUP(A60,'Daten alle Lose'!$A$10:$I$196,HLOOKUP($F$6,'Daten alle Lose'!$A$10:$I$12,3,FALSE),FALSE)</f>
        <v>5</v>
      </c>
      <c r="E60" s="34" t="str">
        <f>VLOOKUP(A60,'Daten alle Lose'!$A$10:$H$196,4,FALSE)</f>
        <v>Stück</v>
      </c>
      <c r="F60" s="63">
        <f>VLOOKUP(A60,'Daten alle Lose'!$A$10:$H$196,3,FALSE)</f>
        <v>1</v>
      </c>
      <c r="G60" s="109"/>
      <c r="H60" s="72"/>
      <c r="I60" s="277"/>
      <c r="J60" s="277"/>
      <c r="K60" s="120">
        <f t="shared" si="6"/>
        <v>0</v>
      </c>
      <c r="L60" s="74">
        <f t="shared" si="7"/>
        <v>0</v>
      </c>
    </row>
    <row r="61" spans="1:12" ht="27" customHeight="1" x14ac:dyDescent="0.2">
      <c r="A61" s="61" t="s">
        <v>380</v>
      </c>
      <c r="B61" s="62" t="s">
        <v>383</v>
      </c>
      <c r="C61" s="34" t="str">
        <f>VLOOKUP(A61,'Daten alle Lose'!$A$10:$H$196,5,FALSE)</f>
        <v>U</v>
      </c>
      <c r="D61" s="34">
        <f>VLOOKUP(A61,'Daten alle Lose'!$A$10:$I$196,HLOOKUP($F$6,'Daten alle Lose'!$A$10:$I$12,3,FALSE),FALSE)</f>
        <v>1</v>
      </c>
      <c r="E61" s="34" t="str">
        <f>VLOOKUP(A61,'Daten alle Lose'!$A$10:$H$196,4,FALSE)</f>
        <v>Stück</v>
      </c>
      <c r="F61" s="63">
        <f>VLOOKUP(A61,'Daten alle Lose'!$A$10:$H$196,3,FALSE)</f>
        <v>1</v>
      </c>
      <c r="G61" s="109"/>
      <c r="H61" s="72"/>
      <c r="I61" s="277"/>
      <c r="J61" s="277"/>
      <c r="K61" s="120">
        <f t="shared" si="6"/>
        <v>0</v>
      </c>
      <c r="L61" s="74">
        <f t="shared" si="7"/>
        <v>0</v>
      </c>
    </row>
    <row r="62" spans="1:12" ht="27" customHeight="1" x14ac:dyDescent="0.2">
      <c r="A62" s="61" t="s">
        <v>527</v>
      </c>
      <c r="B62" s="62" t="s">
        <v>528</v>
      </c>
      <c r="C62" s="34" t="str">
        <f>VLOOKUP(A62,'Daten alle Lose'!$A$10:$H$196,5,FALSE)</f>
        <v>U</v>
      </c>
      <c r="D62" s="34">
        <f>VLOOKUP(A62,'Daten alle Lose'!$A$10:$I$196,HLOOKUP($F$6,'Daten alle Lose'!$A$10:$I$12,3,FALSE),FALSE)</f>
        <v>1</v>
      </c>
      <c r="E62" s="34" t="str">
        <f>VLOOKUP(A62,'Daten alle Lose'!$A$10:$H$196,4,FALSE)</f>
        <v>Stück</v>
      </c>
      <c r="F62" s="63">
        <f>VLOOKUP(A62,'Daten alle Lose'!$A$10:$H$196,3,FALSE)</f>
        <v>1</v>
      </c>
      <c r="G62" s="109"/>
      <c r="H62" s="72"/>
      <c r="I62" s="277"/>
      <c r="J62" s="277"/>
      <c r="K62" s="120">
        <f t="shared" si="6"/>
        <v>0</v>
      </c>
      <c r="L62" s="74">
        <f>K62*D62*F62</f>
        <v>0</v>
      </c>
    </row>
    <row r="63" spans="1:12" ht="27" customHeight="1" x14ac:dyDescent="0.2">
      <c r="A63" s="61" t="s">
        <v>529</v>
      </c>
      <c r="B63" s="62" t="s">
        <v>531</v>
      </c>
      <c r="C63" s="34" t="str">
        <f>VLOOKUP(A63,'Daten alle Lose'!$A$10:$H$196,5,FALSE)</f>
        <v>U</v>
      </c>
      <c r="D63" s="34">
        <f>VLOOKUP(A63,'Daten alle Lose'!$A$10:$I$196,HLOOKUP($F$6,'Daten alle Lose'!$A$10:$I$12,3,FALSE),FALSE)</f>
        <v>1</v>
      </c>
      <c r="E63" s="34" t="str">
        <f>VLOOKUP(A63,'Daten alle Lose'!$A$10:$H$196,4,FALSE)</f>
        <v>Stück</v>
      </c>
      <c r="F63" s="63">
        <f>VLOOKUP(A63,'Daten alle Lose'!$A$10:$H$196,3,FALSE)</f>
        <v>1</v>
      </c>
      <c r="G63" s="109"/>
      <c r="H63" s="72"/>
      <c r="I63" s="277"/>
      <c r="J63" s="277"/>
      <c r="K63" s="120">
        <f t="shared" si="6"/>
        <v>0</v>
      </c>
      <c r="L63" s="74">
        <f>K63*D63*F63</f>
        <v>0</v>
      </c>
    </row>
    <row r="64" spans="1:12" ht="27" customHeight="1" x14ac:dyDescent="0.2">
      <c r="A64" s="61" t="s">
        <v>530</v>
      </c>
      <c r="B64" s="62" t="s">
        <v>532</v>
      </c>
      <c r="C64" s="34" t="str">
        <f>VLOOKUP(A64,'Daten alle Lose'!$A$10:$H$196,5,FALSE)</f>
        <v>U</v>
      </c>
      <c r="D64" s="34">
        <f>VLOOKUP(A64,'Daten alle Lose'!$A$10:$I$196,HLOOKUP($F$6,'Daten alle Lose'!$A$10:$I$12,3,FALSE),FALSE)</f>
        <v>1</v>
      </c>
      <c r="E64" s="34" t="str">
        <f>VLOOKUP(A64,'Daten alle Lose'!$A$10:$H$196,4,FALSE)</f>
        <v>Stück</v>
      </c>
      <c r="F64" s="63">
        <f>VLOOKUP(A64,'Daten alle Lose'!$A$10:$H$196,3,FALSE)</f>
        <v>1</v>
      </c>
      <c r="G64" s="109"/>
      <c r="H64" s="72"/>
      <c r="I64" s="277"/>
      <c r="J64" s="277"/>
      <c r="K64" s="120">
        <f t="shared" si="6"/>
        <v>0</v>
      </c>
      <c r="L64" s="74">
        <f>K64*D64*F64</f>
        <v>0</v>
      </c>
    </row>
    <row r="65" spans="1:12" ht="27" customHeight="1" x14ac:dyDescent="0.2">
      <c r="A65" s="57"/>
      <c r="B65" s="65"/>
      <c r="C65" s="70"/>
      <c r="D65" s="70"/>
      <c r="E65" s="70"/>
      <c r="F65" s="70"/>
      <c r="G65" s="70"/>
      <c r="H65" s="70"/>
      <c r="I65" s="67"/>
      <c r="J65" s="67"/>
      <c r="K65" s="67" t="s">
        <v>504</v>
      </c>
      <c r="L65" s="69">
        <f>SUM(L42:L64)</f>
        <v>0</v>
      </c>
    </row>
    <row r="66" spans="1:12" ht="18" customHeight="1" x14ac:dyDescent="0.2">
      <c r="A66" s="126"/>
      <c r="B66" s="127"/>
      <c r="C66" s="127"/>
      <c r="D66" s="127"/>
      <c r="E66" s="127"/>
      <c r="F66" s="127"/>
      <c r="G66" s="127"/>
      <c r="H66" s="127"/>
      <c r="I66" s="127"/>
      <c r="J66" s="127"/>
      <c r="K66" s="127"/>
      <c r="L66" s="128"/>
    </row>
    <row r="67" spans="1:12" ht="27" customHeight="1" x14ac:dyDescent="0.2">
      <c r="A67" s="57" t="s">
        <v>37</v>
      </c>
      <c r="B67" s="58" t="s">
        <v>61</v>
      </c>
      <c r="C67" s="59"/>
      <c r="D67" s="59"/>
      <c r="E67" s="59"/>
      <c r="F67" s="59"/>
      <c r="G67" s="59"/>
      <c r="H67" s="59"/>
      <c r="I67" s="59"/>
      <c r="J67" s="59"/>
      <c r="K67" s="59"/>
      <c r="L67" s="60"/>
    </row>
    <row r="68" spans="1:12" ht="27" customHeight="1" x14ac:dyDescent="0.2">
      <c r="A68" s="61" t="s">
        <v>38</v>
      </c>
      <c r="B68" s="62" t="s">
        <v>244</v>
      </c>
      <c r="C68" s="34" t="str">
        <f>VLOOKUP(A68,'Daten alle Lose'!$A$10:$H$196,5,FALSE)</f>
        <v>U</v>
      </c>
      <c r="D68" s="34">
        <f>VLOOKUP(A68,'Daten alle Lose'!$A$10:$I$196,HLOOKUP($F$6,'Daten alle Lose'!$A$10:$I$12,3,FALSE),FALSE)</f>
        <v>5</v>
      </c>
      <c r="E68" s="34" t="str">
        <f>VLOOKUP(A68,'Daten alle Lose'!$A$10:$H$196,4,FALSE)</f>
        <v>Stück</v>
      </c>
      <c r="F68" s="63">
        <f>VLOOKUP(A68,'Daten alle Lose'!$A$10:$H$196,3,FALSE)</f>
        <v>1</v>
      </c>
      <c r="G68" s="108"/>
      <c r="H68" s="71"/>
      <c r="I68" s="277"/>
      <c r="J68" s="277"/>
      <c r="K68" s="120">
        <f t="shared" ref="K68:K80" si="8">ROUND(I68+J68,4)</f>
        <v>0</v>
      </c>
      <c r="L68" s="74">
        <f t="shared" ref="L68:L80" si="9">K68*D68*F68</f>
        <v>0</v>
      </c>
    </row>
    <row r="69" spans="1:12" ht="27" customHeight="1" x14ac:dyDescent="0.2">
      <c r="A69" s="61" t="s">
        <v>39</v>
      </c>
      <c r="B69" s="62" t="s">
        <v>384</v>
      </c>
      <c r="C69" s="34" t="str">
        <f>VLOOKUP(A69,'Daten alle Lose'!$A$10:$H$196,5,FALSE)</f>
        <v>U</v>
      </c>
      <c r="D69" s="34">
        <f>VLOOKUP(A69,'Daten alle Lose'!$A$10:$I$196,HLOOKUP($F$6,'Daten alle Lose'!$A$10:$I$12,3,FALSE),FALSE)</f>
        <v>5</v>
      </c>
      <c r="E69" s="34" t="str">
        <f>VLOOKUP(A69,'Daten alle Lose'!$A$10:$H$196,4,FALSE)</f>
        <v>Stück</v>
      </c>
      <c r="F69" s="63">
        <f>VLOOKUP(A69,'Daten alle Lose'!$A$10:$H$196,3,FALSE)</f>
        <v>1</v>
      </c>
      <c r="G69" s="109"/>
      <c r="H69" s="72"/>
      <c r="I69" s="277"/>
      <c r="J69" s="277"/>
      <c r="K69" s="120">
        <f t="shared" si="8"/>
        <v>0</v>
      </c>
      <c r="L69" s="74">
        <f t="shared" si="9"/>
        <v>0</v>
      </c>
    </row>
    <row r="70" spans="1:12" ht="27" customHeight="1" x14ac:dyDescent="0.2">
      <c r="A70" s="61" t="s">
        <v>40</v>
      </c>
      <c r="B70" s="62" t="s">
        <v>245</v>
      </c>
      <c r="C70" s="34" t="str">
        <f>VLOOKUP(A70,'Daten alle Lose'!$A$10:$H$196,5,FALSE)</f>
        <v>U</v>
      </c>
      <c r="D70" s="34">
        <f>VLOOKUP(A70,'Daten alle Lose'!$A$10:$I$196,HLOOKUP($F$6,'Daten alle Lose'!$A$10:$I$12,3,FALSE),FALSE)</f>
        <v>5</v>
      </c>
      <c r="E70" s="34" t="str">
        <f>VLOOKUP(A70,'Daten alle Lose'!$A$10:$H$196,4,FALSE)</f>
        <v>Stück</v>
      </c>
      <c r="F70" s="63">
        <f>VLOOKUP(A70,'Daten alle Lose'!$A$10:$H$196,3,FALSE)</f>
        <v>1</v>
      </c>
      <c r="G70" s="109"/>
      <c r="H70" s="72"/>
      <c r="I70" s="277"/>
      <c r="J70" s="277"/>
      <c r="K70" s="120">
        <f t="shared" si="8"/>
        <v>0</v>
      </c>
      <c r="L70" s="74">
        <f t="shared" si="9"/>
        <v>0</v>
      </c>
    </row>
    <row r="71" spans="1:12" ht="27" customHeight="1" x14ac:dyDescent="0.2">
      <c r="A71" s="61" t="s">
        <v>41</v>
      </c>
      <c r="B71" s="62" t="s">
        <v>246</v>
      </c>
      <c r="C71" s="34" t="str">
        <f>VLOOKUP(A71,'Daten alle Lose'!$A$10:$H$196,5,FALSE)</f>
        <v>U</v>
      </c>
      <c r="D71" s="34">
        <f>VLOOKUP(A71,'Daten alle Lose'!$A$10:$I$196,HLOOKUP($F$6,'Daten alle Lose'!$A$10:$I$12,3,FALSE),FALSE)</f>
        <v>5</v>
      </c>
      <c r="E71" s="34" t="str">
        <f>VLOOKUP(A71,'Daten alle Lose'!$A$10:$H$196,4,FALSE)</f>
        <v>Stück</v>
      </c>
      <c r="F71" s="63">
        <f>VLOOKUP(A71,'Daten alle Lose'!$A$10:$H$196,3,FALSE)</f>
        <v>1</v>
      </c>
      <c r="G71" s="109"/>
      <c r="H71" s="72"/>
      <c r="I71" s="277"/>
      <c r="J71" s="277"/>
      <c r="K71" s="120">
        <f t="shared" si="8"/>
        <v>0</v>
      </c>
      <c r="L71" s="74">
        <f t="shared" si="9"/>
        <v>0</v>
      </c>
    </row>
    <row r="72" spans="1:12" ht="27" customHeight="1" x14ac:dyDescent="0.2">
      <c r="A72" s="61" t="s">
        <v>42</v>
      </c>
      <c r="B72" s="129" t="s">
        <v>516</v>
      </c>
      <c r="C72" s="34" t="str">
        <f>VLOOKUP(A72,'Daten alle Lose'!$A$10:$H$196,5,FALSE)</f>
        <v>NU</v>
      </c>
      <c r="D72" s="34">
        <f>VLOOKUP(A72,'Daten alle Lose'!$A$10:$I$196,HLOOKUP($F$6,'Daten alle Lose'!$A$10:$I$12,3,FALSE),FALSE)</f>
        <v>1</v>
      </c>
      <c r="E72" s="34" t="str">
        <f>VLOOKUP(A72,'Daten alle Lose'!$A$10:$H$196,4,FALSE)</f>
        <v>Stück</v>
      </c>
      <c r="F72" s="63">
        <f>VLOOKUP(A72,'Daten alle Lose'!$A$10:$H$196,3,FALSE)</f>
        <v>1</v>
      </c>
      <c r="G72" s="109"/>
      <c r="H72" s="72"/>
      <c r="I72" s="277"/>
      <c r="J72" s="277"/>
      <c r="K72" s="120">
        <f t="shared" si="8"/>
        <v>0</v>
      </c>
      <c r="L72" s="74">
        <f t="shared" si="9"/>
        <v>0</v>
      </c>
    </row>
    <row r="73" spans="1:12" ht="27" customHeight="1" x14ac:dyDescent="0.2">
      <c r="A73" s="61" t="s">
        <v>43</v>
      </c>
      <c r="B73" s="129" t="s">
        <v>517</v>
      </c>
      <c r="C73" s="34" t="str">
        <f>VLOOKUP(A73,'Daten alle Lose'!$A$10:$H$196,5,FALSE)</f>
        <v>NU</v>
      </c>
      <c r="D73" s="34">
        <f>VLOOKUP(A73,'Daten alle Lose'!$A$10:$I$196,HLOOKUP($F$6,'Daten alle Lose'!$A$10:$I$12,3,FALSE),FALSE)</f>
        <v>1</v>
      </c>
      <c r="E73" s="34" t="str">
        <f>VLOOKUP(A73,'Daten alle Lose'!$A$10:$H$196,4,FALSE)</f>
        <v>Stück</v>
      </c>
      <c r="F73" s="63">
        <f>VLOOKUP(A73,'Daten alle Lose'!$A$10:$H$196,3,FALSE)</f>
        <v>1</v>
      </c>
      <c r="G73" s="109"/>
      <c r="H73" s="72"/>
      <c r="I73" s="277"/>
      <c r="J73" s="277"/>
      <c r="K73" s="120">
        <f t="shared" si="8"/>
        <v>0</v>
      </c>
      <c r="L73" s="74">
        <f t="shared" si="9"/>
        <v>0</v>
      </c>
    </row>
    <row r="74" spans="1:12" ht="27" customHeight="1" x14ac:dyDescent="0.2">
      <c r="A74" s="61" t="s">
        <v>44</v>
      </c>
      <c r="B74" s="62" t="s">
        <v>424</v>
      </c>
      <c r="C74" s="34" t="str">
        <f>VLOOKUP(A74,'Daten alle Lose'!$A$10:$H$196,5,FALSE)</f>
        <v>NU</v>
      </c>
      <c r="D74" s="34">
        <f>VLOOKUP(A74,'Daten alle Lose'!$A$10:$I$196,HLOOKUP($F$6,'Daten alle Lose'!$A$10:$I$12,3,FALSE),FALSE)</f>
        <v>1</v>
      </c>
      <c r="E74" s="34" t="str">
        <f>VLOOKUP(A74,'Daten alle Lose'!$A$10:$H$196,4,FALSE)</f>
        <v>Stück</v>
      </c>
      <c r="F74" s="63">
        <f>VLOOKUP(A74,'Daten alle Lose'!$A$10:$H$196,3,FALSE)</f>
        <v>1</v>
      </c>
      <c r="G74" s="109"/>
      <c r="H74" s="72"/>
      <c r="I74" s="277"/>
      <c r="J74" s="277"/>
      <c r="K74" s="120">
        <f t="shared" si="8"/>
        <v>0</v>
      </c>
      <c r="L74" s="74">
        <f t="shared" si="9"/>
        <v>0</v>
      </c>
    </row>
    <row r="75" spans="1:12" ht="27" customHeight="1" x14ac:dyDescent="0.2">
      <c r="A75" s="61" t="s">
        <v>45</v>
      </c>
      <c r="B75" s="62" t="s">
        <v>62</v>
      </c>
      <c r="C75" s="34" t="str">
        <f>VLOOKUP(A75,'Daten alle Lose'!$A$10:$H$196,5,FALSE)</f>
        <v>U</v>
      </c>
      <c r="D75" s="34">
        <f>VLOOKUP(A75,'Daten alle Lose'!$A$10:$I$196,HLOOKUP($F$6,'Daten alle Lose'!$A$10:$I$12,3,FALSE),FALSE)</f>
        <v>5</v>
      </c>
      <c r="E75" s="34" t="str">
        <f>VLOOKUP(A75,'Daten alle Lose'!$A$10:$H$196,4,FALSE)</f>
        <v>Stück</v>
      </c>
      <c r="F75" s="63">
        <f>VLOOKUP(A75,'Daten alle Lose'!$A$10:$H$196,3,FALSE)</f>
        <v>1</v>
      </c>
      <c r="G75" s="109"/>
      <c r="H75" s="72"/>
      <c r="I75" s="277"/>
      <c r="J75" s="277"/>
      <c r="K75" s="120">
        <f t="shared" si="8"/>
        <v>0</v>
      </c>
      <c r="L75" s="74">
        <f t="shared" si="9"/>
        <v>0</v>
      </c>
    </row>
    <row r="76" spans="1:12" ht="27" customHeight="1" x14ac:dyDescent="0.2">
      <c r="A76" s="61" t="s">
        <v>46</v>
      </c>
      <c r="B76" s="62" t="s">
        <v>63</v>
      </c>
      <c r="C76" s="34" t="str">
        <f>VLOOKUP(A76,'Daten alle Lose'!$A$10:$H$196,5,FALSE)</f>
        <v>U</v>
      </c>
      <c r="D76" s="34">
        <f>VLOOKUP(A76,'Daten alle Lose'!$A$10:$I$196,HLOOKUP($F$6,'Daten alle Lose'!$A$10:$I$12,3,FALSE),FALSE)</f>
        <v>1</v>
      </c>
      <c r="E76" s="34" t="str">
        <f>VLOOKUP(A76,'Daten alle Lose'!$A$10:$H$196,4,FALSE)</f>
        <v>Stück</v>
      </c>
      <c r="F76" s="63">
        <f>VLOOKUP(A76,'Daten alle Lose'!$A$10:$H$196,3,FALSE)</f>
        <v>1</v>
      </c>
      <c r="G76" s="109"/>
      <c r="H76" s="72"/>
      <c r="I76" s="277"/>
      <c r="J76" s="277"/>
      <c r="K76" s="120">
        <f t="shared" si="8"/>
        <v>0</v>
      </c>
      <c r="L76" s="74">
        <f t="shared" si="9"/>
        <v>0</v>
      </c>
    </row>
    <row r="77" spans="1:12" ht="27" customHeight="1" x14ac:dyDescent="0.2">
      <c r="A77" s="61" t="s">
        <v>47</v>
      </c>
      <c r="B77" s="62" t="s">
        <v>64</v>
      </c>
      <c r="C77" s="34" t="str">
        <f>VLOOKUP(A77,'Daten alle Lose'!$A$10:$H$196,5,FALSE)</f>
        <v>U</v>
      </c>
      <c r="D77" s="34">
        <f>VLOOKUP(A77,'Daten alle Lose'!$A$10:$I$196,HLOOKUP($F$6,'Daten alle Lose'!$A$10:$I$12,3,FALSE),FALSE)</f>
        <v>1</v>
      </c>
      <c r="E77" s="34" t="str">
        <f>VLOOKUP(A77,'Daten alle Lose'!$A$10:$H$196,4,FALSE)</f>
        <v>Stück</v>
      </c>
      <c r="F77" s="63">
        <f>VLOOKUP(A77,'Daten alle Lose'!$A$10:$H$196,3,FALSE)</f>
        <v>1</v>
      </c>
      <c r="G77" s="109"/>
      <c r="H77" s="72"/>
      <c r="I77" s="277"/>
      <c r="J77" s="277"/>
      <c r="K77" s="120">
        <f t="shared" si="8"/>
        <v>0</v>
      </c>
      <c r="L77" s="74">
        <f t="shared" si="9"/>
        <v>0</v>
      </c>
    </row>
    <row r="78" spans="1:12" ht="27" customHeight="1" x14ac:dyDescent="0.2">
      <c r="A78" s="61" t="s">
        <v>48</v>
      </c>
      <c r="B78" s="62" t="s">
        <v>490</v>
      </c>
      <c r="C78" s="34" t="str">
        <f>VLOOKUP(A78,'Daten alle Lose'!$A$10:$H$196,5,FALSE)</f>
        <v>U</v>
      </c>
      <c r="D78" s="34">
        <f>VLOOKUP(A78,'Daten alle Lose'!$A$10:$I$196,HLOOKUP($F$6,'Daten alle Lose'!$A$10:$I$12,3,FALSE),FALSE)</f>
        <v>5</v>
      </c>
      <c r="E78" s="34" t="str">
        <f>VLOOKUP(A78,'Daten alle Lose'!$A$10:$H$196,4,FALSE)</f>
        <v>Stück</v>
      </c>
      <c r="F78" s="63">
        <f>VLOOKUP(A78,'Daten alle Lose'!$A$10:$H$196,3,FALSE)</f>
        <v>1</v>
      </c>
      <c r="G78" s="109"/>
      <c r="H78" s="72"/>
      <c r="I78" s="277"/>
      <c r="J78" s="277"/>
      <c r="K78" s="120">
        <f t="shared" si="8"/>
        <v>0</v>
      </c>
      <c r="L78" s="74">
        <f t="shared" si="9"/>
        <v>0</v>
      </c>
    </row>
    <row r="79" spans="1:12" ht="27" customHeight="1" x14ac:dyDescent="0.2">
      <c r="A79" s="61" t="s">
        <v>236</v>
      </c>
      <c r="B79" s="62" t="s">
        <v>491</v>
      </c>
      <c r="C79" s="34" t="str">
        <f>VLOOKUP(A79,'Daten alle Lose'!$A$10:$H$196,5,FALSE)</f>
        <v>U</v>
      </c>
      <c r="D79" s="34">
        <f>VLOOKUP(A79,'Daten alle Lose'!$A$10:$I$196,HLOOKUP($F$6,'Daten alle Lose'!$A$10:$I$12,3,FALSE),FALSE)</f>
        <v>5</v>
      </c>
      <c r="E79" s="34" t="str">
        <f>VLOOKUP(A79,'Daten alle Lose'!$A$10:$H$196,4,FALSE)</f>
        <v>Stück</v>
      </c>
      <c r="F79" s="63">
        <f>VLOOKUP(A79,'Daten alle Lose'!$A$10:$H$196,3,FALSE)</f>
        <v>1</v>
      </c>
      <c r="G79" s="109"/>
      <c r="H79" s="72"/>
      <c r="I79" s="277"/>
      <c r="J79" s="277"/>
      <c r="K79" s="120">
        <f t="shared" si="8"/>
        <v>0</v>
      </c>
      <c r="L79" s="74">
        <f t="shared" si="9"/>
        <v>0</v>
      </c>
    </row>
    <row r="80" spans="1:12" ht="27" customHeight="1" x14ac:dyDescent="0.2">
      <c r="A80" s="61" t="s">
        <v>248</v>
      </c>
      <c r="B80" s="62" t="s">
        <v>492</v>
      </c>
      <c r="C80" s="34" t="str">
        <f>VLOOKUP(A80,'Daten alle Lose'!$A$10:$H$196,5,FALSE)</f>
        <v>U</v>
      </c>
      <c r="D80" s="34">
        <f>VLOOKUP(A80,'Daten alle Lose'!$A$10:$I$196,HLOOKUP($F$6,'Daten alle Lose'!$A$10:$I$12,3,FALSE),FALSE)</f>
        <v>1</v>
      </c>
      <c r="E80" s="34" t="str">
        <f>VLOOKUP(A80,'Daten alle Lose'!$A$10:$H$196,4,FALSE)</f>
        <v>Stück</v>
      </c>
      <c r="F80" s="63">
        <f>VLOOKUP(A80,'Daten alle Lose'!$A$10:$H$196,3,FALSE)</f>
        <v>1</v>
      </c>
      <c r="G80" s="110"/>
      <c r="H80" s="73"/>
      <c r="I80" s="277"/>
      <c r="J80" s="277"/>
      <c r="K80" s="120">
        <f t="shared" si="8"/>
        <v>0</v>
      </c>
      <c r="L80" s="74">
        <f t="shared" si="9"/>
        <v>0</v>
      </c>
    </row>
    <row r="81" spans="1:12" ht="27" customHeight="1" x14ac:dyDescent="0.2">
      <c r="A81" s="57"/>
      <c r="B81" s="65"/>
      <c r="C81" s="70"/>
      <c r="D81" s="70"/>
      <c r="E81" s="70"/>
      <c r="F81" s="70"/>
      <c r="G81" s="70"/>
      <c r="H81" s="70"/>
      <c r="I81" s="67"/>
      <c r="J81" s="67"/>
      <c r="K81" s="67" t="s">
        <v>504</v>
      </c>
      <c r="L81" s="69">
        <f>SUM(L67:L80)</f>
        <v>0</v>
      </c>
    </row>
    <row r="82" spans="1:12" ht="18" customHeight="1" x14ac:dyDescent="0.2">
      <c r="A82" s="126"/>
      <c r="B82" s="127"/>
      <c r="C82" s="127"/>
      <c r="D82" s="127"/>
      <c r="E82" s="127"/>
      <c r="F82" s="127"/>
      <c r="G82" s="127"/>
      <c r="H82" s="127"/>
      <c r="I82" s="127"/>
      <c r="J82" s="127"/>
      <c r="K82" s="127"/>
      <c r="L82" s="128"/>
    </row>
    <row r="83" spans="1:12" ht="27" customHeight="1" x14ac:dyDescent="0.2">
      <c r="A83" s="57" t="s">
        <v>49</v>
      </c>
      <c r="B83" s="58" t="s">
        <v>65</v>
      </c>
      <c r="C83" s="59"/>
      <c r="D83" s="59"/>
      <c r="E83" s="59"/>
      <c r="F83" s="59"/>
      <c r="G83" s="59"/>
      <c r="H83" s="59"/>
      <c r="I83" s="59"/>
      <c r="J83" s="59"/>
      <c r="K83" s="59"/>
      <c r="L83" s="60"/>
    </row>
    <row r="84" spans="1:12" ht="27" customHeight="1" x14ac:dyDescent="0.2">
      <c r="A84" s="61" t="s">
        <v>50</v>
      </c>
      <c r="B84" s="62" t="s">
        <v>428</v>
      </c>
      <c r="C84" s="34" t="str">
        <f>VLOOKUP(A84,'Daten alle Lose'!$A$10:$H$196,5,FALSE)</f>
        <v>U</v>
      </c>
      <c r="D84" s="34">
        <f>VLOOKUP(A84,'Daten alle Lose'!$A$10:$I$196,HLOOKUP($F$6,'Daten alle Lose'!$A$10:$I$12,3,FALSE),FALSE)</f>
        <v>18000</v>
      </c>
      <c r="E84" s="34" t="str">
        <f>VLOOKUP(A84,'Daten alle Lose'!$A$10:$H$196,4,FALSE)</f>
        <v>m²</v>
      </c>
      <c r="F84" s="63">
        <f>VLOOKUP(A84,'Daten alle Lose'!$A$10:$H$196,3,FALSE)</f>
        <v>1</v>
      </c>
      <c r="G84" s="275"/>
      <c r="H84" s="278"/>
      <c r="I84" s="119" t="e">
        <f>ROUND(VLOOKUP(H84,'Übersicht Stundensätze'!$A$7:$E$12,5,0)/G84,4)</f>
        <v>#N/A</v>
      </c>
      <c r="J84" s="277"/>
      <c r="K84" s="120" t="e">
        <f t="shared" ref="K84:K87" si="10">ROUND(I84+J84,4)</f>
        <v>#N/A</v>
      </c>
      <c r="L84" s="74" t="e">
        <f t="shared" ref="L84:L87" si="11">K84*D84*F84</f>
        <v>#N/A</v>
      </c>
    </row>
    <row r="85" spans="1:12" ht="27" customHeight="1" x14ac:dyDescent="0.2">
      <c r="A85" s="61" t="s">
        <v>51</v>
      </c>
      <c r="B85" s="62" t="s">
        <v>429</v>
      </c>
      <c r="C85" s="34" t="str">
        <f>VLOOKUP(A85,'Daten alle Lose'!$A$10:$H$196,5,FALSE)</f>
        <v>U</v>
      </c>
      <c r="D85" s="34">
        <f>VLOOKUP(A85,'Daten alle Lose'!$A$10:$I$196,HLOOKUP($F$6,'Daten alle Lose'!$A$10:$I$12,3,FALSE),FALSE)</f>
        <v>65000</v>
      </c>
      <c r="E85" s="34" t="str">
        <f>VLOOKUP(A85,'Daten alle Lose'!$A$10:$H$196,4,FALSE)</f>
        <v>m²</v>
      </c>
      <c r="F85" s="63">
        <f>VLOOKUP(A85,'Daten alle Lose'!$A$10:$H$196,3,FALSE)</f>
        <v>1</v>
      </c>
      <c r="G85" s="275"/>
      <c r="H85" s="278"/>
      <c r="I85" s="119" t="e">
        <f>ROUND(VLOOKUP(H85,'Übersicht Stundensätze'!$A$7:$E$12,5,0)/G85,4)</f>
        <v>#N/A</v>
      </c>
      <c r="J85" s="277"/>
      <c r="K85" s="120" t="e">
        <f t="shared" si="10"/>
        <v>#N/A</v>
      </c>
      <c r="L85" s="74" t="e">
        <f t="shared" si="11"/>
        <v>#N/A</v>
      </c>
    </row>
    <row r="86" spans="1:12" ht="27" customHeight="1" x14ac:dyDescent="0.2">
      <c r="A86" s="61" t="s">
        <v>52</v>
      </c>
      <c r="B86" s="62" t="s">
        <v>430</v>
      </c>
      <c r="C86" s="34" t="str">
        <f>VLOOKUP(A86,'Daten alle Lose'!$A$10:$H$196,5,FALSE)</f>
        <v>U</v>
      </c>
      <c r="D86" s="34">
        <f>VLOOKUP(A86,'Daten alle Lose'!$A$10:$I$196,HLOOKUP($F$6,'Daten alle Lose'!$A$10:$I$12,3,FALSE),FALSE)</f>
        <v>18000</v>
      </c>
      <c r="E86" s="34" t="str">
        <f>VLOOKUP(A86,'Daten alle Lose'!$A$10:$H$196,4,FALSE)</f>
        <v>m²</v>
      </c>
      <c r="F86" s="63">
        <f>VLOOKUP(A86,'Daten alle Lose'!$A$10:$H$196,3,FALSE)</f>
        <v>1</v>
      </c>
      <c r="G86" s="275"/>
      <c r="H86" s="278"/>
      <c r="I86" s="119" t="e">
        <f>ROUND(VLOOKUP(H86,'Übersicht Stundensätze'!$A$7:$E$12,5,0)/G86,4)</f>
        <v>#N/A</v>
      </c>
      <c r="J86" s="277"/>
      <c r="K86" s="120" t="e">
        <f t="shared" si="10"/>
        <v>#N/A</v>
      </c>
      <c r="L86" s="74" t="e">
        <f t="shared" si="11"/>
        <v>#N/A</v>
      </c>
    </row>
    <row r="87" spans="1:12" ht="27" customHeight="1" x14ac:dyDescent="0.2">
      <c r="A87" s="61" t="s">
        <v>53</v>
      </c>
      <c r="B87" s="62" t="s">
        <v>431</v>
      </c>
      <c r="C87" s="34" t="str">
        <f>VLOOKUP(A87,'Daten alle Lose'!$A$10:$H$196,5,FALSE)</f>
        <v>U</v>
      </c>
      <c r="D87" s="34">
        <f>VLOOKUP(A87,'Daten alle Lose'!$A$10:$I$196,HLOOKUP($F$6,'Daten alle Lose'!$A$10:$I$12,3,FALSE),FALSE)</f>
        <v>65000</v>
      </c>
      <c r="E87" s="34" t="str">
        <f>VLOOKUP(A87,'Daten alle Lose'!$A$10:$H$196,4,FALSE)</f>
        <v>m²</v>
      </c>
      <c r="F87" s="63">
        <f>VLOOKUP(A87,'Daten alle Lose'!$A$10:$H$196,3,FALSE)</f>
        <v>1</v>
      </c>
      <c r="G87" s="275"/>
      <c r="H87" s="278"/>
      <c r="I87" s="119" t="e">
        <f>ROUND(VLOOKUP(H87,'Übersicht Stundensätze'!$A$7:$E$12,5,0)/G87,4)</f>
        <v>#N/A</v>
      </c>
      <c r="J87" s="277"/>
      <c r="K87" s="120" t="e">
        <f t="shared" si="10"/>
        <v>#N/A</v>
      </c>
      <c r="L87" s="74" t="e">
        <f t="shared" si="11"/>
        <v>#N/A</v>
      </c>
    </row>
    <row r="88" spans="1:12" ht="27" customHeight="1" x14ac:dyDescent="0.2">
      <c r="A88" s="57"/>
      <c r="B88" s="65"/>
      <c r="C88" s="70"/>
      <c r="D88" s="70"/>
      <c r="E88" s="70"/>
      <c r="F88" s="70"/>
      <c r="G88" s="70"/>
      <c r="H88" s="70"/>
      <c r="I88" s="67"/>
      <c r="J88" s="67"/>
      <c r="K88" s="124" t="s">
        <v>504</v>
      </c>
      <c r="L88" s="69" t="e">
        <f>SUM(L84:L87)</f>
        <v>#N/A</v>
      </c>
    </row>
    <row r="89" spans="1:12" ht="18" customHeight="1" x14ac:dyDescent="0.2">
      <c r="A89" s="126"/>
      <c r="B89" s="127"/>
      <c r="C89" s="127"/>
      <c r="D89" s="127"/>
      <c r="E89" s="127"/>
      <c r="F89" s="127"/>
      <c r="G89" s="127"/>
      <c r="H89" s="127"/>
      <c r="I89" s="127"/>
      <c r="J89" s="127"/>
      <c r="K89" s="127"/>
      <c r="L89" s="128"/>
    </row>
    <row r="90" spans="1:12" ht="27" customHeight="1" x14ac:dyDescent="0.2">
      <c r="A90" s="57" t="s">
        <v>66</v>
      </c>
      <c r="B90" s="58" t="s">
        <v>372</v>
      </c>
      <c r="C90" s="59"/>
      <c r="D90" s="59"/>
      <c r="E90" s="59"/>
      <c r="F90" s="59"/>
      <c r="G90" s="59"/>
      <c r="H90" s="59"/>
      <c r="I90" s="59"/>
      <c r="J90" s="59"/>
      <c r="K90" s="59"/>
      <c r="L90" s="60"/>
    </row>
    <row r="91" spans="1:12" ht="27" customHeight="1" x14ac:dyDescent="0.2">
      <c r="A91" s="61" t="s">
        <v>67</v>
      </c>
      <c r="B91" s="62" t="s">
        <v>72</v>
      </c>
      <c r="C91" s="34" t="str">
        <f>VLOOKUP(A91,'Daten alle Lose'!$A$10:$H$196,5,FALSE)</f>
        <v>U</v>
      </c>
      <c r="D91" s="34">
        <f>VLOOKUP(A91,'Daten alle Lose'!$A$10:$I$196,HLOOKUP($F$6,'Daten alle Lose'!$A$10:$I$12,3,FALSE),FALSE)</f>
        <v>1000</v>
      </c>
      <c r="E91" s="34" t="str">
        <f>VLOOKUP(A91,'Daten alle Lose'!$A$10:$H$196,4,FALSE)</f>
        <v>m²</v>
      </c>
      <c r="F91" s="63">
        <f>VLOOKUP(A91,'Daten alle Lose'!$A$10:$H$196,3,FALSE)</f>
        <v>18</v>
      </c>
      <c r="G91" s="275"/>
      <c r="H91" s="278"/>
      <c r="I91" s="119" t="e">
        <f>ROUND(VLOOKUP(H91,'Übersicht Stundensätze'!$A$7:$E$12,5,0)/G91,4)</f>
        <v>#N/A</v>
      </c>
      <c r="J91" s="277"/>
      <c r="K91" s="120" t="e">
        <f t="shared" ref="K91:K97" si="12">ROUND(I91+J91,4)</f>
        <v>#N/A</v>
      </c>
      <c r="L91" s="74" t="e">
        <f t="shared" ref="L91:L97" si="13">K91*D91*F91</f>
        <v>#N/A</v>
      </c>
    </row>
    <row r="92" spans="1:12" ht="27" customHeight="1" x14ac:dyDescent="0.2">
      <c r="A92" s="61" t="s">
        <v>68</v>
      </c>
      <c r="B92" s="62" t="s">
        <v>73</v>
      </c>
      <c r="C92" s="34" t="str">
        <f>VLOOKUP(A92,'Daten alle Lose'!$A$10:$H$196,5,FALSE)</f>
        <v>U</v>
      </c>
      <c r="D92" s="34">
        <f>VLOOKUP(A92,'Daten alle Lose'!$A$10:$I$196,HLOOKUP($F$6,'Daten alle Lose'!$A$10:$I$12,3,FALSE),FALSE)</f>
        <v>10</v>
      </c>
      <c r="E92" s="34" t="str">
        <f>VLOOKUP(A92,'Daten alle Lose'!$A$10:$H$196,4,FALSE)</f>
        <v>m³</v>
      </c>
      <c r="F92" s="63">
        <f>VLOOKUP(A92,'Daten alle Lose'!$A$10:$H$196,3,FALSE)</f>
        <v>1</v>
      </c>
      <c r="G92" s="108"/>
      <c r="H92" s="71"/>
      <c r="I92" s="277"/>
      <c r="J92" s="277"/>
      <c r="K92" s="120">
        <f t="shared" si="12"/>
        <v>0</v>
      </c>
      <c r="L92" s="74">
        <f t="shared" si="13"/>
        <v>0</v>
      </c>
    </row>
    <row r="93" spans="1:12" ht="27" customHeight="1" x14ac:dyDescent="0.2">
      <c r="A93" s="61" t="s">
        <v>69</v>
      </c>
      <c r="B93" s="62" t="s">
        <v>74</v>
      </c>
      <c r="C93" s="34" t="str">
        <f>VLOOKUP(A93,'Daten alle Lose'!$A$10:$H$196,5,FALSE)</f>
        <v>U</v>
      </c>
      <c r="D93" s="34">
        <f>VLOOKUP(A93,'Daten alle Lose'!$A$10:$I$196,HLOOKUP($F$6,'Daten alle Lose'!$A$10:$I$12,3,FALSE),FALSE)</f>
        <v>10</v>
      </c>
      <c r="E93" s="34" t="str">
        <f>VLOOKUP(A93,'Daten alle Lose'!$A$10:$H$196,4,FALSE)</f>
        <v>m³</v>
      </c>
      <c r="F93" s="63">
        <f>VLOOKUP(A93,'Daten alle Lose'!$A$10:$H$196,3,FALSE)</f>
        <v>1</v>
      </c>
      <c r="G93" s="109"/>
      <c r="H93" s="72"/>
      <c r="I93" s="277"/>
      <c r="J93" s="277"/>
      <c r="K93" s="120">
        <f t="shared" si="12"/>
        <v>0</v>
      </c>
      <c r="L93" s="74">
        <f t="shared" si="13"/>
        <v>0</v>
      </c>
    </row>
    <row r="94" spans="1:12" ht="27" customHeight="1" x14ac:dyDescent="0.2">
      <c r="A94" s="61" t="s">
        <v>271</v>
      </c>
      <c r="B94" s="62" t="s">
        <v>493</v>
      </c>
      <c r="C94" s="34" t="str">
        <f>VLOOKUP(A94,'Daten alle Lose'!$A$10:$H$196,5,FALSE)</f>
        <v>U</v>
      </c>
      <c r="D94" s="34">
        <f>VLOOKUP(A94,'Daten alle Lose'!$A$10:$I$196,HLOOKUP($F$6,'Daten alle Lose'!$A$10:$I$12,3,FALSE),FALSE)</f>
        <v>10</v>
      </c>
      <c r="E94" s="34" t="str">
        <f>VLOOKUP(A94,'Daten alle Lose'!$A$10:$H$196,4,FALSE)</f>
        <v>m³</v>
      </c>
      <c r="F94" s="63">
        <f>VLOOKUP(A94,'Daten alle Lose'!$A$10:$H$196,3,FALSE)</f>
        <v>1</v>
      </c>
      <c r="G94" s="109"/>
      <c r="H94" s="72"/>
      <c r="I94" s="277"/>
      <c r="J94" s="277"/>
      <c r="K94" s="120">
        <f t="shared" si="12"/>
        <v>0</v>
      </c>
      <c r="L94" s="74">
        <f t="shared" si="13"/>
        <v>0</v>
      </c>
    </row>
    <row r="95" spans="1:12" ht="27" customHeight="1" x14ac:dyDescent="0.2">
      <c r="A95" s="61" t="s">
        <v>385</v>
      </c>
      <c r="B95" s="62" t="s">
        <v>388</v>
      </c>
      <c r="C95" s="34" t="str">
        <f>VLOOKUP(A95,'Daten alle Lose'!$A$10:$H$196,5,FALSE)</f>
        <v>NU</v>
      </c>
      <c r="D95" s="34">
        <f>VLOOKUP(A95,'Daten alle Lose'!$A$10:$I$196,HLOOKUP($F$6,'Daten alle Lose'!$A$10:$I$12,3,FALSE),FALSE)</f>
        <v>1</v>
      </c>
      <c r="E95" s="34" t="str">
        <f>VLOOKUP(A95,'Daten alle Lose'!$A$10:$H$196,4,FALSE)</f>
        <v>Stück</v>
      </c>
      <c r="F95" s="63">
        <f>VLOOKUP(A95,'Daten alle Lose'!$A$10:$H$196,3,FALSE)</f>
        <v>1</v>
      </c>
      <c r="G95" s="109"/>
      <c r="H95" s="72"/>
      <c r="I95" s="277"/>
      <c r="J95" s="277"/>
      <c r="K95" s="120">
        <f t="shared" si="12"/>
        <v>0</v>
      </c>
      <c r="L95" s="74">
        <f t="shared" si="13"/>
        <v>0</v>
      </c>
    </row>
    <row r="96" spans="1:12" ht="27" customHeight="1" x14ac:dyDescent="0.2">
      <c r="A96" s="61" t="s">
        <v>386</v>
      </c>
      <c r="B96" s="62" t="s">
        <v>389</v>
      </c>
      <c r="C96" s="34" t="str">
        <f>VLOOKUP(A96,'Daten alle Lose'!$A$10:$H$196,5,FALSE)</f>
        <v>NU</v>
      </c>
      <c r="D96" s="34">
        <f>VLOOKUP(A96,'Daten alle Lose'!$A$10:$I$196,HLOOKUP($F$6,'Daten alle Lose'!$A$10:$I$12,3,FALSE),FALSE)</f>
        <v>1</v>
      </c>
      <c r="E96" s="34" t="str">
        <f>VLOOKUP(A96,'Daten alle Lose'!$A$10:$H$196,4,FALSE)</f>
        <v>Stück</v>
      </c>
      <c r="F96" s="63">
        <f>VLOOKUP(A96,'Daten alle Lose'!$A$10:$H$196,3,FALSE)</f>
        <v>1</v>
      </c>
      <c r="G96" s="109"/>
      <c r="H96" s="72"/>
      <c r="I96" s="277"/>
      <c r="J96" s="277"/>
      <c r="K96" s="120">
        <f t="shared" si="12"/>
        <v>0</v>
      </c>
      <c r="L96" s="74">
        <f t="shared" si="13"/>
        <v>0</v>
      </c>
    </row>
    <row r="97" spans="1:12" ht="27" customHeight="1" x14ac:dyDescent="0.2">
      <c r="A97" s="61" t="s">
        <v>387</v>
      </c>
      <c r="B97" s="62" t="s">
        <v>390</v>
      </c>
      <c r="C97" s="34" t="str">
        <f>VLOOKUP(A97,'Daten alle Lose'!$A$10:$H$196,5,FALSE)</f>
        <v>NU</v>
      </c>
      <c r="D97" s="34">
        <f>VLOOKUP(A97,'Daten alle Lose'!$A$10:$I$196,HLOOKUP($F$6,'Daten alle Lose'!$A$10:$I$12,3,FALSE),FALSE)</f>
        <v>1</v>
      </c>
      <c r="E97" s="34" t="str">
        <f>VLOOKUP(A97,'Daten alle Lose'!$A$10:$H$196,4,FALSE)</f>
        <v>Stück</v>
      </c>
      <c r="F97" s="63">
        <f>VLOOKUP(A97,'Daten alle Lose'!$A$10:$H$196,3,FALSE)</f>
        <v>1</v>
      </c>
      <c r="G97" s="110"/>
      <c r="H97" s="73"/>
      <c r="I97" s="277"/>
      <c r="J97" s="277"/>
      <c r="K97" s="120">
        <f t="shared" si="12"/>
        <v>0</v>
      </c>
      <c r="L97" s="74">
        <f t="shared" si="13"/>
        <v>0</v>
      </c>
    </row>
    <row r="98" spans="1:12" ht="27" customHeight="1" x14ac:dyDescent="0.2">
      <c r="A98" s="57"/>
      <c r="B98" s="65"/>
      <c r="C98" s="70"/>
      <c r="D98" s="70"/>
      <c r="E98" s="70"/>
      <c r="F98" s="70"/>
      <c r="G98" s="70"/>
      <c r="H98" s="70"/>
      <c r="I98" s="67"/>
      <c r="J98" s="67"/>
      <c r="K98" s="124" t="s">
        <v>504</v>
      </c>
      <c r="L98" s="69" t="e">
        <f>SUM(L91:L97)</f>
        <v>#N/A</v>
      </c>
    </row>
    <row r="99" spans="1:12" ht="18" customHeight="1" x14ac:dyDescent="0.2">
      <c r="A99" s="126"/>
      <c r="B99" s="127"/>
      <c r="C99" s="127"/>
      <c r="D99" s="127"/>
      <c r="E99" s="127"/>
      <c r="F99" s="127"/>
      <c r="G99" s="127"/>
      <c r="H99" s="127"/>
      <c r="I99" s="127"/>
      <c r="J99" s="127"/>
      <c r="K99" s="127"/>
      <c r="L99" s="128"/>
    </row>
    <row r="100" spans="1:12" ht="27" customHeight="1" x14ac:dyDescent="0.2">
      <c r="A100" s="57" t="s">
        <v>70</v>
      </c>
      <c r="B100" s="58" t="s">
        <v>71</v>
      </c>
      <c r="C100" s="59"/>
      <c r="D100" s="59"/>
      <c r="E100" s="59"/>
      <c r="F100" s="59"/>
      <c r="G100" s="59"/>
      <c r="H100" s="59"/>
      <c r="I100" s="59"/>
      <c r="J100" s="59"/>
      <c r="K100" s="59"/>
      <c r="L100" s="60"/>
    </row>
    <row r="101" spans="1:12" ht="27" customHeight="1" x14ac:dyDescent="0.2">
      <c r="A101" s="61" t="s">
        <v>75</v>
      </c>
      <c r="B101" s="62" t="s">
        <v>79</v>
      </c>
      <c r="C101" s="34" t="str">
        <f>VLOOKUP(A101,'Daten alle Lose'!$A$10:$H$196,5,FALSE)</f>
        <v>U</v>
      </c>
      <c r="D101" s="34">
        <f>VLOOKUP(A101,'Daten alle Lose'!$A$10:$I$196,HLOOKUP($F$6,'Daten alle Lose'!$A$10:$I$12,3,FALSE),FALSE)</f>
        <v>7</v>
      </c>
      <c r="E101" s="34" t="str">
        <f>VLOOKUP(A101,'Daten alle Lose'!$A$10:$H$196,4,FALSE)</f>
        <v>Stück</v>
      </c>
      <c r="F101" s="63">
        <f>VLOOKUP(A101,'Daten alle Lose'!$A$10:$H$196,3,FALSE)</f>
        <v>18</v>
      </c>
      <c r="G101" s="275"/>
      <c r="H101" s="278"/>
      <c r="I101" s="119" t="e">
        <f>ROUND(VLOOKUP(H101,'Übersicht Stundensätze'!$A$7:$E$12,5,0)/G101,4)</f>
        <v>#N/A</v>
      </c>
      <c r="J101" s="277"/>
      <c r="K101" s="120" t="e">
        <f t="shared" ref="K101:K104" si="14">ROUND(I101+J101,4)</f>
        <v>#N/A</v>
      </c>
      <c r="L101" s="74" t="e">
        <f t="shared" ref="L101:L104" si="15">K101*D101*F101</f>
        <v>#N/A</v>
      </c>
    </row>
    <row r="102" spans="1:12" ht="27" customHeight="1" x14ac:dyDescent="0.2">
      <c r="A102" s="61" t="s">
        <v>76</v>
      </c>
      <c r="B102" s="62" t="s">
        <v>71</v>
      </c>
      <c r="C102" s="34" t="str">
        <f>VLOOKUP(A102,'Daten alle Lose'!$A$10:$H$196,5,FALSE)</f>
        <v>U</v>
      </c>
      <c r="D102" s="34">
        <f>VLOOKUP(A102,'Daten alle Lose'!$A$10:$I$196,HLOOKUP($F$6,'Daten alle Lose'!$A$10:$I$12,3,FALSE),FALSE)</f>
        <v>5</v>
      </c>
      <c r="E102" s="34" t="str">
        <f>VLOOKUP(A102,'Daten alle Lose'!$A$10:$H$196,4,FALSE)</f>
        <v>Stück</v>
      </c>
      <c r="F102" s="63">
        <f>VLOOKUP(A102,'Daten alle Lose'!$A$10:$H$196,3,FALSE)</f>
        <v>18</v>
      </c>
      <c r="G102" s="275"/>
      <c r="H102" s="278"/>
      <c r="I102" s="119" t="e">
        <f>ROUND(VLOOKUP(H102,'Übersicht Stundensätze'!$A$7:$E$12,5,0)/G102,4)</f>
        <v>#N/A</v>
      </c>
      <c r="J102" s="277"/>
      <c r="K102" s="120" t="e">
        <f t="shared" si="14"/>
        <v>#N/A</v>
      </c>
      <c r="L102" s="74" t="e">
        <f t="shared" si="15"/>
        <v>#N/A</v>
      </c>
    </row>
    <row r="103" spans="1:12" ht="27" customHeight="1" x14ac:dyDescent="0.2">
      <c r="A103" s="61" t="s">
        <v>77</v>
      </c>
      <c r="B103" s="62" t="s">
        <v>80</v>
      </c>
      <c r="C103" s="34" t="str">
        <f>VLOOKUP(A103,'Daten alle Lose'!$A$10:$H$196,5,FALSE)</f>
        <v>U</v>
      </c>
      <c r="D103" s="34">
        <f>VLOOKUP(A103,'Daten alle Lose'!$A$10:$I$196,HLOOKUP($F$6,'Daten alle Lose'!$A$10:$I$12,3,FALSE),FALSE)</f>
        <v>4</v>
      </c>
      <c r="E103" s="34" t="str">
        <f>VLOOKUP(A103,'Daten alle Lose'!$A$10:$H$196,4,FALSE)</f>
        <v>Stück</v>
      </c>
      <c r="F103" s="63">
        <f>VLOOKUP(A103,'Daten alle Lose'!$A$10:$H$196,3,FALSE)</f>
        <v>18</v>
      </c>
      <c r="G103" s="275"/>
      <c r="H103" s="278"/>
      <c r="I103" s="119" t="e">
        <f>ROUND(VLOOKUP(H103,'Übersicht Stundensätze'!$A$7:$E$12,5,0)/G103,4)</f>
        <v>#N/A</v>
      </c>
      <c r="J103" s="277"/>
      <c r="K103" s="120" t="e">
        <f t="shared" si="14"/>
        <v>#N/A</v>
      </c>
      <c r="L103" s="74" t="e">
        <f t="shared" si="15"/>
        <v>#N/A</v>
      </c>
    </row>
    <row r="104" spans="1:12" ht="27" customHeight="1" x14ac:dyDescent="0.2">
      <c r="A104" s="61" t="s">
        <v>78</v>
      </c>
      <c r="B104" s="62" t="s">
        <v>364</v>
      </c>
      <c r="C104" s="34" t="str">
        <f>VLOOKUP(A104,'Daten alle Lose'!$A$10:$H$196,5,FALSE)</f>
        <v>NU</v>
      </c>
      <c r="D104" s="34">
        <f>VLOOKUP(A104,'Daten alle Lose'!$A$10:$I$196,HLOOKUP($F$6,'Daten alle Lose'!$A$10:$I$12,3,FALSE),FALSE)</f>
        <v>5</v>
      </c>
      <c r="E104" s="34" t="str">
        <f>VLOOKUP(A104,'Daten alle Lose'!$A$10:$H$196,4,FALSE)</f>
        <v>Stück</v>
      </c>
      <c r="F104" s="63">
        <f>VLOOKUP(A104,'Daten alle Lose'!$A$10:$H$196,3,FALSE)</f>
        <v>1</v>
      </c>
      <c r="G104" s="106"/>
      <c r="H104" s="107"/>
      <c r="I104" s="277"/>
      <c r="J104" s="277"/>
      <c r="K104" s="120">
        <f t="shared" si="14"/>
        <v>0</v>
      </c>
      <c r="L104" s="74">
        <f t="shared" si="15"/>
        <v>0</v>
      </c>
    </row>
    <row r="105" spans="1:12" ht="27" customHeight="1" x14ac:dyDescent="0.2">
      <c r="A105" s="57"/>
      <c r="B105" s="65"/>
      <c r="C105" s="70"/>
      <c r="D105" s="70"/>
      <c r="E105" s="70"/>
      <c r="F105" s="70"/>
      <c r="G105" s="70"/>
      <c r="H105" s="70"/>
      <c r="I105" s="67"/>
      <c r="J105" s="67"/>
      <c r="K105" s="124" t="s">
        <v>504</v>
      </c>
      <c r="L105" s="69" t="e">
        <f>SUM(L101:L104)</f>
        <v>#N/A</v>
      </c>
    </row>
    <row r="106" spans="1:12" ht="18" customHeight="1" x14ac:dyDescent="0.2">
      <c r="A106" s="126"/>
      <c r="B106" s="127"/>
      <c r="C106" s="127"/>
      <c r="D106" s="127"/>
      <c r="E106" s="127"/>
      <c r="F106" s="127"/>
      <c r="G106" s="127"/>
      <c r="H106" s="127"/>
      <c r="I106" s="127"/>
      <c r="J106" s="127"/>
      <c r="K106" s="127"/>
      <c r="L106" s="128"/>
    </row>
    <row r="107" spans="1:12" ht="27" customHeight="1" x14ac:dyDescent="0.2">
      <c r="A107" s="57" t="s">
        <v>81</v>
      </c>
      <c r="B107" s="58" t="s">
        <v>86</v>
      </c>
      <c r="C107" s="59"/>
      <c r="D107" s="59"/>
      <c r="E107" s="59"/>
      <c r="F107" s="59"/>
      <c r="G107" s="59"/>
      <c r="H107" s="59"/>
      <c r="I107" s="59"/>
      <c r="J107" s="59"/>
      <c r="K107" s="59"/>
      <c r="L107" s="60"/>
    </row>
    <row r="108" spans="1:12" ht="27" customHeight="1" x14ac:dyDescent="0.2">
      <c r="A108" s="61" t="s">
        <v>82</v>
      </c>
      <c r="B108" s="62" t="s">
        <v>432</v>
      </c>
      <c r="C108" s="34" t="str">
        <f>VLOOKUP(A108,'Daten alle Lose'!$A$10:$H$196,5,FALSE)</f>
        <v>NU</v>
      </c>
      <c r="D108" s="34">
        <f>VLOOKUP(A108,'Daten alle Lose'!$A$10:$I$196,HLOOKUP($F$6,'Daten alle Lose'!$A$10:$I$12,3,FALSE),FALSE)</f>
        <v>1</v>
      </c>
      <c r="E108" s="34" t="str">
        <f>VLOOKUP(A108,'Daten alle Lose'!$A$10:$H$196,4,FALSE)</f>
        <v>Stück</v>
      </c>
      <c r="F108" s="63">
        <f>VLOOKUP(A108,'Daten alle Lose'!$A$10:$H$196,3,FALSE)</f>
        <v>1</v>
      </c>
      <c r="G108" s="80"/>
      <c r="H108" s="81"/>
      <c r="I108" s="277"/>
      <c r="J108" s="277"/>
      <c r="K108" s="120">
        <f t="shared" ref="K108:K111" si="16">ROUND(I108+J108,4)</f>
        <v>0</v>
      </c>
      <c r="L108" s="74">
        <f t="shared" ref="L108:L111" si="17">K108*D108*F108</f>
        <v>0</v>
      </c>
    </row>
    <row r="109" spans="1:12" ht="27" customHeight="1" x14ac:dyDescent="0.2">
      <c r="A109" s="61" t="s">
        <v>83</v>
      </c>
      <c r="B109" s="62" t="s">
        <v>433</v>
      </c>
      <c r="C109" s="34" t="str">
        <f>VLOOKUP(A109,'Daten alle Lose'!$A$10:$H$196,5,FALSE)</f>
        <v>NU</v>
      </c>
      <c r="D109" s="34">
        <f>VLOOKUP(A109,'Daten alle Lose'!$A$10:$I$196,HLOOKUP($F$6,'Daten alle Lose'!$A$10:$I$12,3,FALSE),FALSE)</f>
        <v>1</v>
      </c>
      <c r="E109" s="34" t="str">
        <f>VLOOKUP(A109,'Daten alle Lose'!$A$10:$H$196,4,FALSE)</f>
        <v>Stück</v>
      </c>
      <c r="F109" s="63">
        <f>VLOOKUP(A109,'Daten alle Lose'!$A$10:$H$196,3,FALSE)</f>
        <v>1</v>
      </c>
      <c r="G109" s="89"/>
      <c r="H109" s="90"/>
      <c r="I109" s="277"/>
      <c r="J109" s="277"/>
      <c r="K109" s="120">
        <f t="shared" si="16"/>
        <v>0</v>
      </c>
      <c r="L109" s="74">
        <f t="shared" si="17"/>
        <v>0</v>
      </c>
    </row>
    <row r="110" spans="1:12" ht="27" customHeight="1" x14ac:dyDescent="0.2">
      <c r="A110" s="61" t="s">
        <v>84</v>
      </c>
      <c r="B110" s="62" t="s">
        <v>87</v>
      </c>
      <c r="C110" s="34" t="str">
        <f>VLOOKUP(A110,'Daten alle Lose'!$A$10:$H$196,5,FALSE)</f>
        <v>NU</v>
      </c>
      <c r="D110" s="34">
        <f>VLOOKUP(A110,'Daten alle Lose'!$A$10:$I$196,HLOOKUP($F$6,'Daten alle Lose'!$A$10:$I$12,3,FALSE),FALSE)</f>
        <v>1</v>
      </c>
      <c r="E110" s="34" t="str">
        <f>VLOOKUP(A110,'Daten alle Lose'!$A$10:$H$196,4,FALSE)</f>
        <v>Stück</v>
      </c>
      <c r="F110" s="63">
        <f>VLOOKUP(A110,'Daten alle Lose'!$A$10:$H$196,3,FALSE)</f>
        <v>1</v>
      </c>
      <c r="G110" s="89"/>
      <c r="H110" s="90"/>
      <c r="I110" s="277"/>
      <c r="J110" s="277"/>
      <c r="K110" s="120">
        <f t="shared" si="16"/>
        <v>0</v>
      </c>
      <c r="L110" s="74">
        <f t="shared" si="17"/>
        <v>0</v>
      </c>
    </row>
    <row r="111" spans="1:12" ht="27" customHeight="1" x14ac:dyDescent="0.2">
      <c r="A111" s="61" t="s">
        <v>85</v>
      </c>
      <c r="B111" s="62" t="s">
        <v>232</v>
      </c>
      <c r="C111" s="34" t="str">
        <f>VLOOKUP(A111,'Daten alle Lose'!$A$10:$H$196,5,FALSE)</f>
        <v>NU</v>
      </c>
      <c r="D111" s="34">
        <f>VLOOKUP(A111,'Daten alle Lose'!$A$10:$I$196,HLOOKUP($F$6,'Daten alle Lose'!$A$10:$I$12,3,FALSE),FALSE)</f>
        <v>1</v>
      </c>
      <c r="E111" s="34" t="str">
        <f>VLOOKUP(A111,'Daten alle Lose'!$A$10:$H$196,4,FALSE)</f>
        <v>Stück</v>
      </c>
      <c r="F111" s="63">
        <f>VLOOKUP(A111,'Daten alle Lose'!$A$10:$H$196,3,FALSE)</f>
        <v>1</v>
      </c>
      <c r="G111" s="82"/>
      <c r="H111" s="83"/>
      <c r="I111" s="277"/>
      <c r="J111" s="277"/>
      <c r="K111" s="120">
        <f t="shared" si="16"/>
        <v>0</v>
      </c>
      <c r="L111" s="74">
        <f t="shared" si="17"/>
        <v>0</v>
      </c>
    </row>
    <row r="112" spans="1:12" ht="27" customHeight="1" x14ac:dyDescent="0.2">
      <c r="A112" s="57"/>
      <c r="B112" s="65"/>
      <c r="C112" s="70"/>
      <c r="D112" s="70"/>
      <c r="E112" s="70"/>
      <c r="F112" s="70"/>
      <c r="G112" s="70"/>
      <c r="H112" s="70"/>
      <c r="I112" s="67"/>
      <c r="J112" s="67"/>
      <c r="K112" s="124" t="s">
        <v>504</v>
      </c>
      <c r="L112" s="69">
        <f>SUM(L108:L111)</f>
        <v>0</v>
      </c>
    </row>
    <row r="113" spans="1:12" ht="16.899999999999999" customHeight="1" x14ac:dyDescent="0.2">
      <c r="A113" s="126"/>
      <c r="B113" s="127"/>
      <c r="C113" s="127"/>
      <c r="D113" s="127"/>
      <c r="E113" s="127"/>
      <c r="F113" s="127"/>
      <c r="G113" s="127"/>
      <c r="H113" s="127"/>
      <c r="I113" s="127"/>
      <c r="J113" s="127"/>
      <c r="K113" s="127"/>
      <c r="L113" s="128"/>
    </row>
    <row r="114" spans="1:12" ht="27" customHeight="1" x14ac:dyDescent="0.2">
      <c r="A114" s="57" t="s">
        <v>88</v>
      </c>
      <c r="B114" s="58" t="s">
        <v>89</v>
      </c>
      <c r="C114" s="59"/>
      <c r="D114" s="59"/>
      <c r="E114" s="59"/>
      <c r="F114" s="59"/>
      <c r="G114" s="59"/>
      <c r="H114" s="59"/>
      <c r="I114" s="59"/>
      <c r="J114" s="59"/>
      <c r="K114" s="59"/>
      <c r="L114" s="60"/>
    </row>
    <row r="115" spans="1:12" ht="27" customHeight="1" x14ac:dyDescent="0.2">
      <c r="A115" s="61" t="s">
        <v>90</v>
      </c>
      <c r="B115" s="62" t="s">
        <v>155</v>
      </c>
      <c r="C115" s="34" t="str">
        <f>VLOOKUP(A115,'Daten alle Lose'!$A$10:$H$196,5,FALSE)</f>
        <v>U</v>
      </c>
      <c r="D115" s="34">
        <f>VLOOKUP(A115,'Daten alle Lose'!$A$10:$I$196,HLOOKUP($F$6,'Daten alle Lose'!$A$10:$I$12,3,FALSE),FALSE)</f>
        <v>10</v>
      </c>
      <c r="E115" s="34" t="str">
        <f>VLOOKUP(A115,'Daten alle Lose'!$A$10:$H$196,4,FALSE)</f>
        <v>Stück</v>
      </c>
      <c r="F115" s="63">
        <f>VLOOKUP(A115,'Daten alle Lose'!$A$10:$H$196,3,FALSE)</f>
        <v>1</v>
      </c>
      <c r="G115" s="80"/>
      <c r="H115" s="81"/>
      <c r="I115" s="277"/>
      <c r="J115" s="277"/>
      <c r="K115" s="120">
        <f t="shared" ref="K115:K178" si="18">ROUND(I115+J115,4)</f>
        <v>0</v>
      </c>
      <c r="L115" s="74">
        <f t="shared" ref="L115:L181" si="19">K115*D115*F115</f>
        <v>0</v>
      </c>
    </row>
    <row r="116" spans="1:12" ht="27" customHeight="1" x14ac:dyDescent="0.2">
      <c r="A116" s="61" t="s">
        <v>91</v>
      </c>
      <c r="B116" s="62" t="s">
        <v>156</v>
      </c>
      <c r="C116" s="34" t="str">
        <f>VLOOKUP(A116,'Daten alle Lose'!$A$10:$H$196,5,FALSE)</f>
        <v>U</v>
      </c>
      <c r="D116" s="34">
        <f>VLOOKUP(A116,'Daten alle Lose'!$A$10:$I$196,HLOOKUP($F$6,'Daten alle Lose'!$A$10:$I$12,3,FALSE),FALSE)</f>
        <v>10</v>
      </c>
      <c r="E116" s="34" t="str">
        <f>VLOOKUP(A116,'Daten alle Lose'!$A$10:$H$196,4,FALSE)</f>
        <v>Stück</v>
      </c>
      <c r="F116" s="63">
        <f>VLOOKUP(A116,'Daten alle Lose'!$A$10:$H$196,3,FALSE)</f>
        <v>1</v>
      </c>
      <c r="G116" s="89"/>
      <c r="H116" s="90"/>
      <c r="I116" s="277"/>
      <c r="J116" s="277"/>
      <c r="K116" s="120">
        <f t="shared" si="18"/>
        <v>0</v>
      </c>
      <c r="L116" s="74">
        <f t="shared" si="19"/>
        <v>0</v>
      </c>
    </row>
    <row r="117" spans="1:12" ht="27" customHeight="1" x14ac:dyDescent="0.2">
      <c r="A117" s="61" t="s">
        <v>92</v>
      </c>
      <c r="B117" s="62" t="s">
        <v>157</v>
      </c>
      <c r="C117" s="34" t="str">
        <f>VLOOKUP(A117,'Daten alle Lose'!$A$10:$H$196,5,FALSE)</f>
        <v>U</v>
      </c>
      <c r="D117" s="34">
        <f>VLOOKUP(A117,'Daten alle Lose'!$A$10:$I$196,HLOOKUP($F$6,'Daten alle Lose'!$A$10:$I$12,3,FALSE),FALSE)</f>
        <v>10</v>
      </c>
      <c r="E117" s="34" t="str">
        <f>VLOOKUP(A117,'Daten alle Lose'!$A$10:$H$196,4,FALSE)</f>
        <v>Stück</v>
      </c>
      <c r="F117" s="63">
        <f>VLOOKUP(A117,'Daten alle Lose'!$A$10:$H$196,3,FALSE)</f>
        <v>1</v>
      </c>
      <c r="G117" s="89"/>
      <c r="H117" s="90"/>
      <c r="I117" s="277"/>
      <c r="J117" s="277"/>
      <c r="K117" s="120">
        <f t="shared" si="18"/>
        <v>0</v>
      </c>
      <c r="L117" s="74">
        <f t="shared" si="19"/>
        <v>0</v>
      </c>
    </row>
    <row r="118" spans="1:12" ht="27" customHeight="1" x14ac:dyDescent="0.2">
      <c r="A118" s="61" t="s">
        <v>93</v>
      </c>
      <c r="B118" s="62" t="s">
        <v>533</v>
      </c>
      <c r="C118" s="34" t="str">
        <f>VLOOKUP(A118,'Daten alle Lose'!$A$10:$H$196,5,FALSE)</f>
        <v>U</v>
      </c>
      <c r="D118" s="34">
        <f>VLOOKUP(A118,'Daten alle Lose'!$A$10:$I$196,HLOOKUP($F$6,'Daten alle Lose'!$A$10:$I$12,3,FALSE),FALSE)</f>
        <v>50</v>
      </c>
      <c r="E118" s="34" t="str">
        <f>VLOOKUP(A118,'Daten alle Lose'!$A$10:$H$196,4,FALSE)</f>
        <v>m²</v>
      </c>
      <c r="F118" s="63">
        <f>VLOOKUP(A118,'Daten alle Lose'!$A$10:$H$196,3,FALSE)</f>
        <v>1</v>
      </c>
      <c r="G118" s="89"/>
      <c r="H118" s="90"/>
      <c r="I118" s="277"/>
      <c r="J118" s="277"/>
      <c r="K118" s="120">
        <f t="shared" si="18"/>
        <v>0</v>
      </c>
      <c r="L118" s="74">
        <f t="shared" si="19"/>
        <v>0</v>
      </c>
    </row>
    <row r="119" spans="1:12" ht="27" customHeight="1" x14ac:dyDescent="0.2">
      <c r="A119" s="61" t="s">
        <v>94</v>
      </c>
      <c r="B119" s="62" t="s">
        <v>434</v>
      </c>
      <c r="C119" s="34" t="str">
        <f>VLOOKUP(A119,'Daten alle Lose'!$A$10:$H$196,5,FALSE)</f>
        <v>U</v>
      </c>
      <c r="D119" s="34">
        <f>VLOOKUP(A119,'Daten alle Lose'!$A$10:$I$196,HLOOKUP($F$6,'Daten alle Lose'!$A$10:$I$12,3,FALSE),FALSE)</f>
        <v>50</v>
      </c>
      <c r="E119" s="34" t="str">
        <f>VLOOKUP(A119,'Daten alle Lose'!$A$10:$H$196,4,FALSE)</f>
        <v>m²</v>
      </c>
      <c r="F119" s="63">
        <f>VLOOKUP(A119,'Daten alle Lose'!$A$10:$H$196,3,FALSE)</f>
        <v>1</v>
      </c>
      <c r="G119" s="89"/>
      <c r="H119" s="90"/>
      <c r="I119" s="277"/>
      <c r="J119" s="277"/>
      <c r="K119" s="120">
        <f t="shared" si="18"/>
        <v>0</v>
      </c>
      <c r="L119" s="74">
        <f t="shared" si="19"/>
        <v>0</v>
      </c>
    </row>
    <row r="120" spans="1:12" ht="27" customHeight="1" x14ac:dyDescent="0.2">
      <c r="A120" s="61" t="s">
        <v>95</v>
      </c>
      <c r="B120" s="62" t="s">
        <v>228</v>
      </c>
      <c r="C120" s="34" t="str">
        <f>VLOOKUP(A120,'Daten alle Lose'!$A$10:$H$196,5,FALSE)</f>
        <v>U</v>
      </c>
      <c r="D120" s="34">
        <f>VLOOKUP(A120,'Daten alle Lose'!$A$10:$I$196,HLOOKUP($F$6,'Daten alle Lose'!$A$10:$I$12,3,FALSE),FALSE)</f>
        <v>50</v>
      </c>
      <c r="E120" s="34" t="str">
        <f>VLOOKUP(A120,'Daten alle Lose'!$A$10:$H$196,4,FALSE)</f>
        <v>m²</v>
      </c>
      <c r="F120" s="63">
        <f>VLOOKUP(A120,'Daten alle Lose'!$A$10:$H$196,3,FALSE)</f>
        <v>1</v>
      </c>
      <c r="G120" s="89"/>
      <c r="H120" s="90"/>
      <c r="I120" s="277"/>
      <c r="J120" s="277"/>
      <c r="K120" s="120">
        <f t="shared" si="18"/>
        <v>0</v>
      </c>
      <c r="L120" s="74">
        <f t="shared" si="19"/>
        <v>0</v>
      </c>
    </row>
    <row r="121" spans="1:12" ht="27" customHeight="1" x14ac:dyDescent="0.2">
      <c r="A121" s="61" t="s">
        <v>96</v>
      </c>
      <c r="B121" s="62" t="s">
        <v>158</v>
      </c>
      <c r="C121" s="34" t="str">
        <f>VLOOKUP(A121,'Daten alle Lose'!$A$10:$H$196,5,FALSE)</f>
        <v>U</v>
      </c>
      <c r="D121" s="34">
        <f>VLOOKUP(A121,'Daten alle Lose'!$A$10:$I$196,HLOOKUP($F$6,'Daten alle Lose'!$A$10:$I$12,3,FALSE),FALSE)</f>
        <v>50</v>
      </c>
      <c r="E121" s="34" t="str">
        <f>VLOOKUP(A121,'Daten alle Lose'!$A$10:$H$196,4,FALSE)</f>
        <v>m²</v>
      </c>
      <c r="F121" s="63">
        <f>VLOOKUP(A121,'Daten alle Lose'!$A$10:$H$196,3,FALSE)</f>
        <v>1</v>
      </c>
      <c r="G121" s="89"/>
      <c r="H121" s="90"/>
      <c r="I121" s="277"/>
      <c r="J121" s="277"/>
      <c r="K121" s="120">
        <f t="shared" si="18"/>
        <v>0</v>
      </c>
      <c r="L121" s="74">
        <f t="shared" si="19"/>
        <v>0</v>
      </c>
    </row>
    <row r="122" spans="1:12" ht="27" customHeight="1" x14ac:dyDescent="0.2">
      <c r="A122" s="61" t="s">
        <v>97</v>
      </c>
      <c r="B122" s="62" t="s">
        <v>159</v>
      </c>
      <c r="C122" s="34" t="str">
        <f>VLOOKUP(A122,'Daten alle Lose'!$A$10:$H$196,5,FALSE)</f>
        <v>U</v>
      </c>
      <c r="D122" s="34">
        <f>VLOOKUP(A122,'Daten alle Lose'!$A$10:$I$196,HLOOKUP($F$6,'Daten alle Lose'!$A$10:$I$12,3,FALSE),FALSE)</f>
        <v>50</v>
      </c>
      <c r="E122" s="34" t="str">
        <f>VLOOKUP(A122,'Daten alle Lose'!$A$10:$H$196,4,FALSE)</f>
        <v>m²</v>
      </c>
      <c r="F122" s="63">
        <f>VLOOKUP(A122,'Daten alle Lose'!$A$10:$H$196,3,FALSE)</f>
        <v>1</v>
      </c>
      <c r="G122" s="89"/>
      <c r="H122" s="90"/>
      <c r="I122" s="277"/>
      <c r="J122" s="277"/>
      <c r="K122" s="120">
        <f t="shared" si="18"/>
        <v>0</v>
      </c>
      <c r="L122" s="74">
        <f t="shared" si="19"/>
        <v>0</v>
      </c>
    </row>
    <row r="123" spans="1:12" ht="27" customHeight="1" x14ac:dyDescent="0.2">
      <c r="A123" s="61" t="s">
        <v>98</v>
      </c>
      <c r="B123" s="62" t="s">
        <v>160</v>
      </c>
      <c r="C123" s="34" t="str">
        <f>VLOOKUP(A123,'Daten alle Lose'!$A$10:$H$196,5,FALSE)</f>
        <v>U</v>
      </c>
      <c r="D123" s="34">
        <f>VLOOKUP(A123,'Daten alle Lose'!$A$10:$I$196,HLOOKUP($F$6,'Daten alle Lose'!$A$10:$I$12,3,FALSE),FALSE)</f>
        <v>50</v>
      </c>
      <c r="E123" s="34" t="str">
        <f>VLOOKUP(A123,'Daten alle Lose'!$A$10:$H$196,4,FALSE)</f>
        <v>m²</v>
      </c>
      <c r="F123" s="63">
        <f>VLOOKUP(A123,'Daten alle Lose'!$A$10:$H$196,3,FALSE)</f>
        <v>1</v>
      </c>
      <c r="G123" s="89"/>
      <c r="H123" s="90"/>
      <c r="I123" s="277"/>
      <c r="J123" s="277"/>
      <c r="K123" s="120">
        <f t="shared" si="18"/>
        <v>0</v>
      </c>
      <c r="L123" s="74">
        <f t="shared" si="19"/>
        <v>0</v>
      </c>
    </row>
    <row r="124" spans="1:12" ht="27" customHeight="1" x14ac:dyDescent="0.2">
      <c r="A124" s="61" t="s">
        <v>99</v>
      </c>
      <c r="B124" s="62" t="s">
        <v>435</v>
      </c>
      <c r="C124" s="34" t="str">
        <f>VLOOKUP(A124,'Daten alle Lose'!$A$10:$H$196,5,FALSE)</f>
        <v>U</v>
      </c>
      <c r="D124" s="34">
        <f>VLOOKUP(A124,'Daten alle Lose'!$A$10:$I$196,HLOOKUP($F$6,'Daten alle Lose'!$A$10:$I$12,3,FALSE),FALSE)</f>
        <v>50</v>
      </c>
      <c r="E124" s="34" t="str">
        <f>VLOOKUP(A124,'Daten alle Lose'!$A$10:$H$196,4,FALSE)</f>
        <v>m²</v>
      </c>
      <c r="F124" s="63">
        <f>VLOOKUP(A124,'Daten alle Lose'!$A$10:$H$196,3,FALSE)</f>
        <v>1</v>
      </c>
      <c r="G124" s="89"/>
      <c r="H124" s="90"/>
      <c r="I124" s="277"/>
      <c r="J124" s="277"/>
      <c r="K124" s="120">
        <f t="shared" si="18"/>
        <v>0</v>
      </c>
      <c r="L124" s="74">
        <f t="shared" si="19"/>
        <v>0</v>
      </c>
    </row>
    <row r="125" spans="1:12" ht="27" customHeight="1" x14ac:dyDescent="0.2">
      <c r="A125" s="61" t="s">
        <v>100</v>
      </c>
      <c r="B125" s="62" t="s">
        <v>161</v>
      </c>
      <c r="C125" s="34" t="str">
        <f>VLOOKUP(A125,'Daten alle Lose'!$A$10:$H$196,5,FALSE)</f>
        <v>U</v>
      </c>
      <c r="D125" s="34">
        <f>VLOOKUP(A125,'Daten alle Lose'!$A$10:$I$196,HLOOKUP($F$6,'Daten alle Lose'!$A$10:$I$12,3,FALSE),FALSE)</f>
        <v>10</v>
      </c>
      <c r="E125" s="34" t="str">
        <f>VLOOKUP(A125,'Daten alle Lose'!$A$10:$H$196,4,FALSE)</f>
        <v>m³</v>
      </c>
      <c r="F125" s="63">
        <f>VLOOKUP(A125,'Daten alle Lose'!$A$10:$H$196,3,FALSE)</f>
        <v>1</v>
      </c>
      <c r="G125" s="89"/>
      <c r="H125" s="90"/>
      <c r="I125" s="277"/>
      <c r="J125" s="277"/>
      <c r="K125" s="120">
        <f t="shared" si="18"/>
        <v>0</v>
      </c>
      <c r="L125" s="74">
        <f t="shared" si="19"/>
        <v>0</v>
      </c>
    </row>
    <row r="126" spans="1:12" ht="27" customHeight="1" x14ac:dyDescent="0.2">
      <c r="A126" s="61" t="s">
        <v>101</v>
      </c>
      <c r="B126" s="62" t="s">
        <v>162</v>
      </c>
      <c r="C126" s="34" t="str">
        <f>VLOOKUP(A126,'Daten alle Lose'!$A$10:$H$196,5,FALSE)</f>
        <v>U</v>
      </c>
      <c r="D126" s="34">
        <f>VLOOKUP(A126,'Daten alle Lose'!$A$10:$I$196,HLOOKUP($F$6,'Daten alle Lose'!$A$10:$I$12,3,FALSE),FALSE)</f>
        <v>10</v>
      </c>
      <c r="E126" s="34" t="str">
        <f>VLOOKUP(A126,'Daten alle Lose'!$A$10:$H$196,4,FALSE)</f>
        <v>m³</v>
      </c>
      <c r="F126" s="63">
        <f>VLOOKUP(A126,'Daten alle Lose'!$A$10:$H$196,3,FALSE)</f>
        <v>1</v>
      </c>
      <c r="G126" s="89"/>
      <c r="H126" s="90"/>
      <c r="I126" s="277"/>
      <c r="J126" s="277"/>
      <c r="K126" s="120">
        <f t="shared" si="18"/>
        <v>0</v>
      </c>
      <c r="L126" s="74">
        <f t="shared" si="19"/>
        <v>0</v>
      </c>
    </row>
    <row r="127" spans="1:12" ht="27" customHeight="1" x14ac:dyDescent="0.2">
      <c r="A127" s="61" t="s">
        <v>102</v>
      </c>
      <c r="B127" s="62" t="s">
        <v>163</v>
      </c>
      <c r="C127" s="34" t="str">
        <f>VLOOKUP(A127,'Daten alle Lose'!$A$10:$H$196,5,FALSE)</f>
        <v>U</v>
      </c>
      <c r="D127" s="34">
        <f>VLOOKUP(A127,'Daten alle Lose'!$A$10:$I$196,HLOOKUP($F$6,'Daten alle Lose'!$A$10:$I$12,3,FALSE),FALSE)</f>
        <v>10</v>
      </c>
      <c r="E127" s="34" t="str">
        <f>VLOOKUP(A127,'Daten alle Lose'!$A$10:$H$196,4,FALSE)</f>
        <v>m³</v>
      </c>
      <c r="F127" s="63">
        <f>VLOOKUP(A127,'Daten alle Lose'!$A$10:$H$196,3,FALSE)</f>
        <v>1</v>
      </c>
      <c r="G127" s="89"/>
      <c r="H127" s="90"/>
      <c r="I127" s="277"/>
      <c r="J127" s="277"/>
      <c r="K127" s="120">
        <f t="shared" si="18"/>
        <v>0</v>
      </c>
      <c r="L127" s="74">
        <f t="shared" si="19"/>
        <v>0</v>
      </c>
    </row>
    <row r="128" spans="1:12" ht="27" customHeight="1" x14ac:dyDescent="0.2">
      <c r="A128" s="61" t="s">
        <v>103</v>
      </c>
      <c r="B128" s="62" t="s">
        <v>164</v>
      </c>
      <c r="C128" s="34" t="str">
        <f>VLOOKUP(A128,'Daten alle Lose'!$A$10:$H$196,5,FALSE)</f>
        <v>U</v>
      </c>
      <c r="D128" s="34">
        <f>VLOOKUP(A128,'Daten alle Lose'!$A$10:$I$196,HLOOKUP($F$6,'Daten alle Lose'!$A$10:$I$12,3,FALSE),FALSE)</f>
        <v>10</v>
      </c>
      <c r="E128" s="34" t="str">
        <f>VLOOKUP(A128,'Daten alle Lose'!$A$10:$H$196,4,FALSE)</f>
        <v>m³</v>
      </c>
      <c r="F128" s="63">
        <f>VLOOKUP(A128,'Daten alle Lose'!$A$10:$H$196,3,FALSE)</f>
        <v>1</v>
      </c>
      <c r="G128" s="89"/>
      <c r="H128" s="90"/>
      <c r="I128" s="277"/>
      <c r="J128" s="277"/>
      <c r="K128" s="120">
        <f t="shared" si="18"/>
        <v>0</v>
      </c>
      <c r="L128" s="74">
        <f t="shared" si="19"/>
        <v>0</v>
      </c>
    </row>
    <row r="129" spans="1:12" ht="27" customHeight="1" x14ac:dyDescent="0.2">
      <c r="A129" s="61" t="s">
        <v>104</v>
      </c>
      <c r="B129" s="62" t="s">
        <v>165</v>
      </c>
      <c r="C129" s="34" t="str">
        <f>VLOOKUP(A129,'Daten alle Lose'!$A$10:$H$196,5,FALSE)</f>
        <v>U</v>
      </c>
      <c r="D129" s="34">
        <f>VLOOKUP(A129,'Daten alle Lose'!$A$10:$I$196,HLOOKUP($F$6,'Daten alle Lose'!$A$10:$I$12,3,FALSE),FALSE)</f>
        <v>10</v>
      </c>
      <c r="E129" s="34" t="str">
        <f>VLOOKUP(A129,'Daten alle Lose'!$A$10:$H$196,4,FALSE)</f>
        <v>m³</v>
      </c>
      <c r="F129" s="63">
        <f>VLOOKUP(A129,'Daten alle Lose'!$A$10:$H$196,3,FALSE)</f>
        <v>1</v>
      </c>
      <c r="G129" s="89"/>
      <c r="H129" s="90"/>
      <c r="I129" s="277"/>
      <c r="J129" s="277"/>
      <c r="K129" s="120">
        <f t="shared" si="18"/>
        <v>0</v>
      </c>
      <c r="L129" s="74">
        <f t="shared" si="19"/>
        <v>0</v>
      </c>
    </row>
    <row r="130" spans="1:12" ht="27" customHeight="1" x14ac:dyDescent="0.2">
      <c r="A130" s="61" t="s">
        <v>105</v>
      </c>
      <c r="B130" s="62" t="s">
        <v>166</v>
      </c>
      <c r="C130" s="34" t="str">
        <f>VLOOKUP(A130,'Daten alle Lose'!$A$10:$H$196,5,FALSE)</f>
        <v>U</v>
      </c>
      <c r="D130" s="34">
        <f>VLOOKUP(A130,'Daten alle Lose'!$A$10:$I$196,HLOOKUP($F$6,'Daten alle Lose'!$A$10:$I$12,3,FALSE),FALSE)</f>
        <v>10</v>
      </c>
      <c r="E130" s="34" t="str">
        <f>VLOOKUP(A130,'Daten alle Lose'!$A$10:$H$196,4,FALSE)</f>
        <v>m³</v>
      </c>
      <c r="F130" s="63">
        <f>VLOOKUP(A130,'Daten alle Lose'!$A$10:$H$196,3,FALSE)</f>
        <v>1</v>
      </c>
      <c r="G130" s="89"/>
      <c r="H130" s="90"/>
      <c r="I130" s="277"/>
      <c r="J130" s="277"/>
      <c r="K130" s="120">
        <f t="shared" si="18"/>
        <v>0</v>
      </c>
      <c r="L130" s="74">
        <f t="shared" si="19"/>
        <v>0</v>
      </c>
    </row>
    <row r="131" spans="1:12" ht="27" customHeight="1" x14ac:dyDescent="0.2">
      <c r="A131" s="61" t="s">
        <v>106</v>
      </c>
      <c r="B131" s="62" t="s">
        <v>167</v>
      </c>
      <c r="C131" s="34" t="str">
        <f>VLOOKUP(A131,'Daten alle Lose'!$A$10:$H$196,5,FALSE)</f>
        <v>U</v>
      </c>
      <c r="D131" s="34">
        <f>VLOOKUP(A131,'Daten alle Lose'!$A$10:$I$196,HLOOKUP($F$6,'Daten alle Lose'!$A$10:$I$12,3,FALSE),FALSE)</f>
        <v>3</v>
      </c>
      <c r="E131" s="34" t="str">
        <f>VLOOKUP(A131,'Daten alle Lose'!$A$10:$H$196,4,FALSE)</f>
        <v>Stück</v>
      </c>
      <c r="F131" s="63">
        <f>VLOOKUP(A131,'Daten alle Lose'!$A$10:$H$196,3,FALSE)</f>
        <v>1</v>
      </c>
      <c r="G131" s="89"/>
      <c r="H131" s="90"/>
      <c r="I131" s="277"/>
      <c r="J131" s="277"/>
      <c r="K131" s="120">
        <f t="shared" si="18"/>
        <v>0</v>
      </c>
      <c r="L131" s="74">
        <f t="shared" si="19"/>
        <v>0</v>
      </c>
    </row>
    <row r="132" spans="1:12" ht="27" customHeight="1" x14ac:dyDescent="0.2">
      <c r="A132" s="61" t="s">
        <v>107</v>
      </c>
      <c r="B132" s="62" t="s">
        <v>168</v>
      </c>
      <c r="C132" s="34" t="str">
        <f>VLOOKUP(A132,'Daten alle Lose'!$A$10:$H$196,5,FALSE)</f>
        <v>U</v>
      </c>
      <c r="D132" s="34">
        <f>VLOOKUP(A132,'Daten alle Lose'!$A$10:$I$196,HLOOKUP($F$6,'Daten alle Lose'!$A$10:$I$12,3,FALSE),FALSE)</f>
        <v>3</v>
      </c>
      <c r="E132" s="34" t="str">
        <f>VLOOKUP(A132,'Daten alle Lose'!$A$10:$H$196,4,FALSE)</f>
        <v>Stück</v>
      </c>
      <c r="F132" s="63">
        <f>VLOOKUP(A132,'Daten alle Lose'!$A$10:$H$196,3,FALSE)</f>
        <v>1</v>
      </c>
      <c r="G132" s="89"/>
      <c r="H132" s="90"/>
      <c r="I132" s="277"/>
      <c r="J132" s="277"/>
      <c r="K132" s="120">
        <f t="shared" si="18"/>
        <v>0</v>
      </c>
      <c r="L132" s="74">
        <f t="shared" si="19"/>
        <v>0</v>
      </c>
    </row>
    <row r="133" spans="1:12" ht="27" customHeight="1" x14ac:dyDescent="0.2">
      <c r="A133" s="61" t="s">
        <v>108</v>
      </c>
      <c r="B133" s="62" t="s">
        <v>534</v>
      </c>
      <c r="C133" s="34" t="str">
        <f>VLOOKUP(A133,'Daten alle Lose'!$A$10:$H$196,5,FALSE)</f>
        <v>U</v>
      </c>
      <c r="D133" s="34">
        <f>VLOOKUP(A133,'Daten alle Lose'!$A$10:$I$196,HLOOKUP($F$6,'Daten alle Lose'!$A$10:$I$12,3,FALSE),FALSE)</f>
        <v>3</v>
      </c>
      <c r="E133" s="34" t="str">
        <f>VLOOKUP(A133,'Daten alle Lose'!$A$10:$H$196,4,FALSE)</f>
        <v>Stück</v>
      </c>
      <c r="F133" s="63">
        <f>VLOOKUP(A133,'Daten alle Lose'!$A$10:$H$196,3,FALSE)</f>
        <v>1</v>
      </c>
      <c r="G133" s="89"/>
      <c r="H133" s="90"/>
      <c r="I133" s="277"/>
      <c r="J133" s="277"/>
      <c r="K133" s="120">
        <f t="shared" si="18"/>
        <v>0</v>
      </c>
      <c r="L133" s="74">
        <f t="shared" si="19"/>
        <v>0</v>
      </c>
    </row>
    <row r="134" spans="1:12" ht="27" customHeight="1" x14ac:dyDescent="0.2">
      <c r="A134" s="61" t="s">
        <v>109</v>
      </c>
      <c r="B134" s="62" t="s">
        <v>169</v>
      </c>
      <c r="C134" s="34" t="str">
        <f>VLOOKUP(A134,'Daten alle Lose'!$A$10:$H$196,5,FALSE)</f>
        <v>U</v>
      </c>
      <c r="D134" s="34">
        <f>VLOOKUP(A134,'Daten alle Lose'!$A$10:$I$196,HLOOKUP($F$6,'Daten alle Lose'!$A$10:$I$12,3,FALSE),FALSE)</f>
        <v>10</v>
      </c>
      <c r="E134" s="34" t="str">
        <f>VLOOKUP(A134,'Daten alle Lose'!$A$10:$H$196,4,FALSE)</f>
        <v>Stück</v>
      </c>
      <c r="F134" s="63">
        <f>VLOOKUP(A134,'Daten alle Lose'!$A$10:$H$196,3,FALSE)</f>
        <v>1</v>
      </c>
      <c r="G134" s="89"/>
      <c r="H134" s="90"/>
      <c r="I134" s="277"/>
      <c r="J134" s="277"/>
      <c r="K134" s="120">
        <f t="shared" si="18"/>
        <v>0</v>
      </c>
      <c r="L134" s="74">
        <f t="shared" si="19"/>
        <v>0</v>
      </c>
    </row>
    <row r="135" spans="1:12" ht="27" customHeight="1" x14ac:dyDescent="0.2">
      <c r="A135" s="61" t="s">
        <v>110</v>
      </c>
      <c r="B135" s="62" t="s">
        <v>170</v>
      </c>
      <c r="C135" s="34" t="str">
        <f>VLOOKUP(A135,'Daten alle Lose'!$A$10:$H$196,5,FALSE)</f>
        <v>U</v>
      </c>
      <c r="D135" s="34">
        <f>VLOOKUP(A135,'Daten alle Lose'!$A$10:$I$196,HLOOKUP($F$6,'Daten alle Lose'!$A$10:$I$12,3,FALSE),FALSE)</f>
        <v>20</v>
      </c>
      <c r="E135" s="34" t="str">
        <f>VLOOKUP(A135,'Daten alle Lose'!$A$10:$H$196,4,FALSE)</f>
        <v>Stück</v>
      </c>
      <c r="F135" s="63">
        <f>VLOOKUP(A135,'Daten alle Lose'!$A$10:$H$196,3,FALSE)</f>
        <v>1</v>
      </c>
      <c r="G135" s="89"/>
      <c r="H135" s="90"/>
      <c r="I135" s="277"/>
      <c r="J135" s="277"/>
      <c r="K135" s="120">
        <f t="shared" si="18"/>
        <v>0</v>
      </c>
      <c r="L135" s="74">
        <f t="shared" si="19"/>
        <v>0</v>
      </c>
    </row>
    <row r="136" spans="1:12" ht="27" customHeight="1" x14ac:dyDescent="0.2">
      <c r="A136" s="61" t="s">
        <v>111</v>
      </c>
      <c r="B136" s="62" t="s">
        <v>391</v>
      </c>
      <c r="C136" s="34" t="str">
        <f>VLOOKUP(A136,'Daten alle Lose'!$A$10:$H$196,5,FALSE)</f>
        <v>U</v>
      </c>
      <c r="D136" s="34">
        <f>VLOOKUP(A136,'Daten alle Lose'!$A$10:$I$196,HLOOKUP($F$6,'Daten alle Lose'!$A$10:$I$12,3,FALSE),FALSE)</f>
        <v>200</v>
      </c>
      <c r="E136" s="34" t="str">
        <f>VLOOKUP(A136,'Daten alle Lose'!$A$10:$H$196,4,FALSE)</f>
        <v>Stück</v>
      </c>
      <c r="F136" s="63">
        <f>VLOOKUP(A136,'Daten alle Lose'!$A$10:$H$196,3,FALSE)</f>
        <v>1</v>
      </c>
      <c r="G136" s="89"/>
      <c r="H136" s="90"/>
      <c r="I136" s="277"/>
      <c r="J136" s="277"/>
      <c r="K136" s="120">
        <f t="shared" si="18"/>
        <v>0</v>
      </c>
      <c r="L136" s="74">
        <f t="shared" si="19"/>
        <v>0</v>
      </c>
    </row>
    <row r="137" spans="1:12" ht="27" customHeight="1" x14ac:dyDescent="0.2">
      <c r="A137" s="61" t="s">
        <v>112</v>
      </c>
      <c r="B137" s="62" t="s">
        <v>171</v>
      </c>
      <c r="C137" s="34" t="str">
        <f>VLOOKUP(A137,'Daten alle Lose'!$A$10:$H$196,5,FALSE)</f>
        <v>U</v>
      </c>
      <c r="D137" s="34">
        <f>VLOOKUP(A137,'Daten alle Lose'!$A$10:$I$196,HLOOKUP($F$6,'Daten alle Lose'!$A$10:$I$12,3,FALSE),FALSE)</f>
        <v>10</v>
      </c>
      <c r="E137" s="34" t="str">
        <f>VLOOKUP(A137,'Daten alle Lose'!$A$10:$H$196,4,FALSE)</f>
        <v>Stück</v>
      </c>
      <c r="F137" s="63">
        <f>VLOOKUP(A137,'Daten alle Lose'!$A$10:$H$196,3,FALSE)</f>
        <v>1</v>
      </c>
      <c r="G137" s="89"/>
      <c r="H137" s="90"/>
      <c r="I137" s="277"/>
      <c r="J137" s="277"/>
      <c r="K137" s="120">
        <f t="shared" si="18"/>
        <v>0</v>
      </c>
      <c r="L137" s="74">
        <f t="shared" si="19"/>
        <v>0</v>
      </c>
    </row>
    <row r="138" spans="1:12" ht="27" customHeight="1" x14ac:dyDescent="0.2">
      <c r="A138" s="61" t="s">
        <v>113</v>
      </c>
      <c r="B138" s="62" t="s">
        <v>172</v>
      </c>
      <c r="C138" s="34" t="str">
        <f>VLOOKUP(A138,'Daten alle Lose'!$A$10:$H$196,5,FALSE)</f>
        <v>U</v>
      </c>
      <c r="D138" s="34">
        <f>VLOOKUP(A138,'Daten alle Lose'!$A$10:$I$196,HLOOKUP($F$6,'Daten alle Lose'!$A$10:$I$12,3,FALSE),FALSE)</f>
        <v>50</v>
      </c>
      <c r="E138" s="34" t="str">
        <f>VLOOKUP(A138,'Daten alle Lose'!$A$10:$H$196,4,FALSE)</f>
        <v>m²</v>
      </c>
      <c r="F138" s="63">
        <f>VLOOKUP(A138,'Daten alle Lose'!$A$10:$H$196,3,FALSE)</f>
        <v>1</v>
      </c>
      <c r="G138" s="89"/>
      <c r="H138" s="90"/>
      <c r="I138" s="277"/>
      <c r="J138" s="277"/>
      <c r="K138" s="120">
        <f t="shared" si="18"/>
        <v>0</v>
      </c>
      <c r="L138" s="74">
        <f t="shared" si="19"/>
        <v>0</v>
      </c>
    </row>
    <row r="139" spans="1:12" ht="27" customHeight="1" x14ac:dyDescent="0.2">
      <c r="A139" s="61" t="s">
        <v>114</v>
      </c>
      <c r="B139" s="62" t="s">
        <v>436</v>
      </c>
      <c r="C139" s="34" t="str">
        <f>VLOOKUP(A139,'Daten alle Lose'!$A$10:$H$196,5,FALSE)</f>
        <v>U</v>
      </c>
      <c r="D139" s="34">
        <f>VLOOKUP(A139,'Daten alle Lose'!$A$10:$I$196,HLOOKUP($F$6,'Daten alle Lose'!$A$10:$I$12,3,FALSE),FALSE)</f>
        <v>100</v>
      </c>
      <c r="E139" s="34" t="str">
        <f>VLOOKUP(A139,'Daten alle Lose'!$A$10:$H$196,4,FALSE)</f>
        <v>m²</v>
      </c>
      <c r="F139" s="63">
        <f>VLOOKUP(A139,'Daten alle Lose'!$A$10:$H$196,3,FALSE)</f>
        <v>1</v>
      </c>
      <c r="G139" s="89"/>
      <c r="H139" s="90"/>
      <c r="I139" s="277"/>
      <c r="J139" s="277"/>
      <c r="K139" s="120">
        <f t="shared" si="18"/>
        <v>0</v>
      </c>
      <c r="L139" s="74">
        <f t="shared" si="19"/>
        <v>0</v>
      </c>
    </row>
    <row r="140" spans="1:12" ht="27" customHeight="1" x14ac:dyDescent="0.2">
      <c r="A140" s="61" t="s">
        <v>115</v>
      </c>
      <c r="B140" s="62" t="s">
        <v>439</v>
      </c>
      <c r="C140" s="34" t="str">
        <f>VLOOKUP(A140,'Daten alle Lose'!$A$10:$H$196,5,FALSE)</f>
        <v>U</v>
      </c>
      <c r="D140" s="34">
        <f>VLOOKUP(A140,'Daten alle Lose'!$A$10:$I$196,HLOOKUP($F$6,'Daten alle Lose'!$A$10:$I$12,3,FALSE),FALSE)</f>
        <v>1</v>
      </c>
      <c r="E140" s="34" t="str">
        <f>VLOOKUP(A140,'Daten alle Lose'!$A$10:$H$196,4,FALSE)</f>
        <v>Stück</v>
      </c>
      <c r="F140" s="63">
        <f>VLOOKUP(A140,'Daten alle Lose'!$A$10:$H$196,3,FALSE)</f>
        <v>1</v>
      </c>
      <c r="G140" s="109"/>
      <c r="H140" s="72"/>
      <c r="I140" s="277"/>
      <c r="J140" s="277"/>
      <c r="K140" s="120">
        <f t="shared" si="18"/>
        <v>0</v>
      </c>
      <c r="L140" s="74">
        <f t="shared" si="19"/>
        <v>0</v>
      </c>
    </row>
    <row r="141" spans="1:12" ht="27" customHeight="1" x14ac:dyDescent="0.2">
      <c r="A141" s="61" t="s">
        <v>116</v>
      </c>
      <c r="B141" s="62" t="s">
        <v>440</v>
      </c>
      <c r="C141" s="34" t="str">
        <f>VLOOKUP(A141,'Daten alle Lose'!$A$10:$H$196,5,FALSE)</f>
        <v>U</v>
      </c>
      <c r="D141" s="34">
        <f>VLOOKUP(A141,'Daten alle Lose'!$A$10:$I$196,HLOOKUP($F$6,'Daten alle Lose'!$A$10:$I$12,3,FALSE),FALSE)</f>
        <v>1</v>
      </c>
      <c r="E141" s="34" t="str">
        <f>VLOOKUP(A141,'Daten alle Lose'!$A$10:$H$196,4,FALSE)</f>
        <v>Stück</v>
      </c>
      <c r="F141" s="63">
        <f>VLOOKUP(A141,'Daten alle Lose'!$A$10:$H$196,3,FALSE)</f>
        <v>1</v>
      </c>
      <c r="G141" s="109"/>
      <c r="H141" s="72"/>
      <c r="I141" s="277"/>
      <c r="J141" s="277"/>
      <c r="K141" s="120">
        <f t="shared" si="18"/>
        <v>0</v>
      </c>
      <c r="L141" s="74">
        <f t="shared" si="19"/>
        <v>0</v>
      </c>
    </row>
    <row r="142" spans="1:12" ht="27" customHeight="1" x14ac:dyDescent="0.2">
      <c r="A142" s="61" t="s">
        <v>117</v>
      </c>
      <c r="B142" s="62" t="s">
        <v>441</v>
      </c>
      <c r="C142" s="34" t="str">
        <f>VLOOKUP(A142,'Daten alle Lose'!$A$10:$H$196,5,FALSE)</f>
        <v>U</v>
      </c>
      <c r="D142" s="34">
        <f>VLOOKUP(A142,'Daten alle Lose'!$A$10:$I$196,HLOOKUP($F$6,'Daten alle Lose'!$A$10:$I$12,3,FALSE),FALSE)</f>
        <v>1</v>
      </c>
      <c r="E142" s="34" t="str">
        <f>VLOOKUP(A142,'Daten alle Lose'!$A$10:$H$196,4,FALSE)</f>
        <v>Stück</v>
      </c>
      <c r="F142" s="63">
        <f>VLOOKUP(A142,'Daten alle Lose'!$A$10:$H$196,3,FALSE)</f>
        <v>1</v>
      </c>
      <c r="G142" s="109"/>
      <c r="H142" s="72"/>
      <c r="I142" s="277"/>
      <c r="J142" s="277"/>
      <c r="K142" s="120">
        <f t="shared" si="18"/>
        <v>0</v>
      </c>
      <c r="L142" s="74">
        <f t="shared" si="19"/>
        <v>0</v>
      </c>
    </row>
    <row r="143" spans="1:12" ht="27" customHeight="1" x14ac:dyDescent="0.2">
      <c r="A143" s="61" t="s">
        <v>118</v>
      </c>
      <c r="B143" s="62" t="s">
        <v>437</v>
      </c>
      <c r="C143" s="34" t="str">
        <f>VLOOKUP(A143,'Daten alle Lose'!$A$10:$H$196,5,FALSE)</f>
        <v>U</v>
      </c>
      <c r="D143" s="34">
        <f>VLOOKUP(A143,'Daten alle Lose'!$A$10:$I$196,HLOOKUP($F$6,'Daten alle Lose'!$A$10:$I$12,3,FALSE),FALSE)</f>
        <v>1</v>
      </c>
      <c r="E143" s="34" t="str">
        <f>VLOOKUP(A143,'Daten alle Lose'!$A$10:$H$196,4,FALSE)</f>
        <v>Stück</v>
      </c>
      <c r="F143" s="63">
        <f>VLOOKUP(A143,'Daten alle Lose'!$A$10:$H$196,3,FALSE)</f>
        <v>1</v>
      </c>
      <c r="G143" s="109"/>
      <c r="H143" s="72"/>
      <c r="I143" s="277"/>
      <c r="J143" s="277"/>
      <c r="K143" s="120">
        <f t="shared" si="18"/>
        <v>0</v>
      </c>
      <c r="L143" s="74">
        <f t="shared" si="19"/>
        <v>0</v>
      </c>
    </row>
    <row r="144" spans="1:12" ht="33" customHeight="1" x14ac:dyDescent="0.2">
      <c r="A144" s="61" t="s">
        <v>119</v>
      </c>
      <c r="B144" s="62" t="s">
        <v>442</v>
      </c>
      <c r="C144" s="34" t="str">
        <f>VLOOKUP(A144,'Daten alle Lose'!$A$10:$H$196,5,FALSE)</f>
        <v>U</v>
      </c>
      <c r="D144" s="34">
        <f>VLOOKUP(A144,'Daten alle Lose'!$A$10:$I$196,HLOOKUP($F$6,'Daten alle Lose'!$A$10:$I$12,3,FALSE),FALSE)</f>
        <v>1</v>
      </c>
      <c r="E144" s="34" t="str">
        <f>VLOOKUP(A144,'Daten alle Lose'!$A$10:$H$196,4,FALSE)</f>
        <v>Stück</v>
      </c>
      <c r="F144" s="63">
        <f>VLOOKUP(A144,'Daten alle Lose'!$A$10:$H$196,3,FALSE)</f>
        <v>1</v>
      </c>
      <c r="G144" s="109"/>
      <c r="H144" s="72"/>
      <c r="I144" s="277"/>
      <c r="J144" s="277"/>
      <c r="K144" s="120">
        <f t="shared" si="18"/>
        <v>0</v>
      </c>
      <c r="L144" s="74">
        <f t="shared" si="19"/>
        <v>0</v>
      </c>
    </row>
    <row r="145" spans="1:12" ht="27" customHeight="1" x14ac:dyDescent="0.2">
      <c r="A145" s="61" t="s">
        <v>120</v>
      </c>
      <c r="B145" s="62" t="s">
        <v>443</v>
      </c>
      <c r="C145" s="34" t="str">
        <f>VLOOKUP(A145,'Daten alle Lose'!$A$10:$H$196,5,FALSE)</f>
        <v>U</v>
      </c>
      <c r="D145" s="34">
        <f>VLOOKUP(A145,'Daten alle Lose'!$A$10:$I$196,HLOOKUP($F$6,'Daten alle Lose'!$A$10:$I$12,3,FALSE),FALSE)</f>
        <v>1</v>
      </c>
      <c r="E145" s="34" t="str">
        <f>VLOOKUP(A145,'Daten alle Lose'!$A$10:$H$196,4,FALSE)</f>
        <v>Stück</v>
      </c>
      <c r="F145" s="63">
        <f>VLOOKUP(A145,'Daten alle Lose'!$A$10:$H$196,3,FALSE)</f>
        <v>1</v>
      </c>
      <c r="G145" s="109"/>
      <c r="H145" s="72"/>
      <c r="I145" s="277"/>
      <c r="J145" s="277"/>
      <c r="K145" s="120">
        <f t="shared" si="18"/>
        <v>0</v>
      </c>
      <c r="L145" s="74">
        <f t="shared" si="19"/>
        <v>0</v>
      </c>
    </row>
    <row r="146" spans="1:12" ht="27" customHeight="1" x14ac:dyDescent="0.2">
      <c r="A146" s="61" t="s">
        <v>121</v>
      </c>
      <c r="B146" s="62" t="s">
        <v>444</v>
      </c>
      <c r="C146" s="34" t="str">
        <f>VLOOKUP(A146,'Daten alle Lose'!$A$10:$H$196,5,FALSE)</f>
        <v>U</v>
      </c>
      <c r="D146" s="34">
        <f>VLOOKUP(A146,'Daten alle Lose'!$A$10:$I$196,HLOOKUP($F$6,'Daten alle Lose'!$A$10:$I$12,3,FALSE),FALSE)</f>
        <v>1</v>
      </c>
      <c r="E146" s="34" t="str">
        <f>VLOOKUP(A146,'Daten alle Lose'!$A$10:$H$196,4,FALSE)</f>
        <v>Stück</v>
      </c>
      <c r="F146" s="63">
        <f>VLOOKUP(A146,'Daten alle Lose'!$A$10:$H$196,3,FALSE)</f>
        <v>1</v>
      </c>
      <c r="G146" s="109"/>
      <c r="H146" s="72"/>
      <c r="I146" s="277"/>
      <c r="J146" s="277"/>
      <c r="K146" s="120">
        <f t="shared" si="18"/>
        <v>0</v>
      </c>
      <c r="L146" s="74">
        <f t="shared" si="19"/>
        <v>0</v>
      </c>
    </row>
    <row r="147" spans="1:12" ht="33" customHeight="1" x14ac:dyDescent="0.2">
      <c r="A147" s="61" t="s">
        <v>122</v>
      </c>
      <c r="B147" s="62" t="s">
        <v>445</v>
      </c>
      <c r="C147" s="34" t="str">
        <f>VLOOKUP(A147,'Daten alle Lose'!$A$10:$H$196,5,FALSE)</f>
        <v>U</v>
      </c>
      <c r="D147" s="34">
        <f>VLOOKUP(A147,'Daten alle Lose'!$A$10:$I$196,HLOOKUP($F$6,'Daten alle Lose'!$A$10:$I$12,3,FALSE),FALSE)</f>
        <v>1</v>
      </c>
      <c r="E147" s="34" t="str">
        <f>VLOOKUP(A147,'Daten alle Lose'!$A$10:$H$196,4,FALSE)</f>
        <v>Stück</v>
      </c>
      <c r="F147" s="63">
        <f>VLOOKUP(A147,'Daten alle Lose'!$A$10:$H$196,3,FALSE)</f>
        <v>1</v>
      </c>
      <c r="G147" s="109"/>
      <c r="H147" s="72"/>
      <c r="I147" s="277"/>
      <c r="J147" s="277"/>
      <c r="K147" s="120">
        <f t="shared" si="18"/>
        <v>0</v>
      </c>
      <c r="L147" s="74">
        <f t="shared" si="19"/>
        <v>0</v>
      </c>
    </row>
    <row r="148" spans="1:12" ht="27" customHeight="1" x14ac:dyDescent="0.2">
      <c r="A148" s="61" t="s">
        <v>123</v>
      </c>
      <c r="B148" s="62" t="s">
        <v>446</v>
      </c>
      <c r="C148" s="34" t="str">
        <f>VLOOKUP(A148,'Daten alle Lose'!$A$10:$H$196,5,FALSE)</f>
        <v>U</v>
      </c>
      <c r="D148" s="34">
        <f>VLOOKUP(A148,'Daten alle Lose'!$A$10:$I$196,HLOOKUP($F$6,'Daten alle Lose'!$A$10:$I$12,3,FALSE),FALSE)</f>
        <v>1</v>
      </c>
      <c r="E148" s="34" t="str">
        <f>VLOOKUP(A148,'Daten alle Lose'!$A$10:$H$196,4,FALSE)</f>
        <v>Stück</v>
      </c>
      <c r="F148" s="63">
        <f>VLOOKUP(A148,'Daten alle Lose'!$A$10:$H$196,3,FALSE)</f>
        <v>1</v>
      </c>
      <c r="G148" s="109"/>
      <c r="H148" s="72"/>
      <c r="I148" s="277"/>
      <c r="J148" s="277"/>
      <c r="K148" s="120">
        <f t="shared" si="18"/>
        <v>0</v>
      </c>
      <c r="L148" s="74">
        <f t="shared" si="19"/>
        <v>0</v>
      </c>
    </row>
    <row r="149" spans="1:12" ht="27" customHeight="1" x14ac:dyDescent="0.2">
      <c r="A149" s="61" t="s">
        <v>124</v>
      </c>
      <c r="B149" s="62" t="s">
        <v>447</v>
      </c>
      <c r="C149" s="34" t="str">
        <f>VLOOKUP(A149,'Daten alle Lose'!$A$10:$H$196,5,FALSE)</f>
        <v>U</v>
      </c>
      <c r="D149" s="34">
        <f>VLOOKUP(A149,'Daten alle Lose'!$A$10:$I$196,HLOOKUP($F$6,'Daten alle Lose'!$A$10:$I$12,3,FALSE),FALSE)</f>
        <v>1</v>
      </c>
      <c r="E149" s="34" t="str">
        <f>VLOOKUP(A149,'Daten alle Lose'!$A$10:$H$196,4,FALSE)</f>
        <v>Stück</v>
      </c>
      <c r="F149" s="63">
        <f>VLOOKUP(A149,'Daten alle Lose'!$A$10:$H$196,3,FALSE)</f>
        <v>1</v>
      </c>
      <c r="G149" s="109"/>
      <c r="H149" s="72"/>
      <c r="I149" s="277"/>
      <c r="J149" s="277"/>
      <c r="K149" s="120">
        <f t="shared" si="18"/>
        <v>0</v>
      </c>
      <c r="L149" s="74">
        <f t="shared" si="19"/>
        <v>0</v>
      </c>
    </row>
    <row r="150" spans="1:12" ht="27" customHeight="1" x14ac:dyDescent="0.2">
      <c r="A150" s="61" t="s">
        <v>125</v>
      </c>
      <c r="B150" s="62" t="s">
        <v>448</v>
      </c>
      <c r="C150" s="34" t="str">
        <f>VLOOKUP(A150,'Daten alle Lose'!$A$10:$H$196,5,FALSE)</f>
        <v>U</v>
      </c>
      <c r="D150" s="34">
        <f>VLOOKUP(A150,'Daten alle Lose'!$A$10:$I$196,HLOOKUP($F$6,'Daten alle Lose'!$A$10:$I$12,3,FALSE),FALSE)</f>
        <v>1</v>
      </c>
      <c r="E150" s="34" t="str">
        <f>VLOOKUP(A150,'Daten alle Lose'!$A$10:$H$196,4,FALSE)</f>
        <v>Stück</v>
      </c>
      <c r="F150" s="63">
        <f>VLOOKUP(A150,'Daten alle Lose'!$A$10:$H$196,3,FALSE)</f>
        <v>1</v>
      </c>
      <c r="G150" s="109"/>
      <c r="H150" s="72"/>
      <c r="I150" s="277"/>
      <c r="J150" s="277"/>
      <c r="K150" s="120">
        <f t="shared" si="18"/>
        <v>0</v>
      </c>
      <c r="L150" s="74">
        <f t="shared" si="19"/>
        <v>0</v>
      </c>
    </row>
    <row r="151" spans="1:12" ht="27" customHeight="1" x14ac:dyDescent="0.2">
      <c r="A151" s="61" t="s">
        <v>126</v>
      </c>
      <c r="B151" s="62" t="s">
        <v>449</v>
      </c>
      <c r="C151" s="34" t="str">
        <f>VLOOKUP(A151,'Daten alle Lose'!$A$10:$H$196,5,FALSE)</f>
        <v>U</v>
      </c>
      <c r="D151" s="34">
        <f>VLOOKUP(A151,'Daten alle Lose'!$A$10:$I$196,HLOOKUP($F$6,'Daten alle Lose'!$A$10:$I$12,3,FALSE),FALSE)</f>
        <v>1</v>
      </c>
      <c r="E151" s="34" t="str">
        <f>VLOOKUP(A151,'Daten alle Lose'!$A$10:$H$196,4,FALSE)</f>
        <v>Stück</v>
      </c>
      <c r="F151" s="63">
        <f>VLOOKUP(A151,'Daten alle Lose'!$A$10:$H$196,3,FALSE)</f>
        <v>1</v>
      </c>
      <c r="G151" s="109"/>
      <c r="H151" s="72"/>
      <c r="I151" s="277"/>
      <c r="J151" s="277"/>
      <c r="K151" s="120">
        <f t="shared" si="18"/>
        <v>0</v>
      </c>
      <c r="L151" s="74">
        <f t="shared" si="19"/>
        <v>0</v>
      </c>
    </row>
    <row r="152" spans="1:12" ht="27" customHeight="1" x14ac:dyDescent="0.2">
      <c r="A152" s="61" t="s">
        <v>127</v>
      </c>
      <c r="B152" s="62" t="s">
        <v>450</v>
      </c>
      <c r="C152" s="34" t="str">
        <f>VLOOKUP(A152,'Daten alle Lose'!$A$10:$H$196,5,FALSE)</f>
        <v>U</v>
      </c>
      <c r="D152" s="34">
        <f>VLOOKUP(A152,'Daten alle Lose'!$A$10:$I$196,HLOOKUP($F$6,'Daten alle Lose'!$A$10:$I$12,3,FALSE),FALSE)</f>
        <v>1</v>
      </c>
      <c r="E152" s="34" t="str">
        <f>VLOOKUP(A152,'Daten alle Lose'!$A$10:$H$196,4,FALSE)</f>
        <v>Stück</v>
      </c>
      <c r="F152" s="63">
        <f>VLOOKUP(A152,'Daten alle Lose'!$A$10:$H$196,3,FALSE)</f>
        <v>1</v>
      </c>
      <c r="G152" s="109"/>
      <c r="H152" s="72"/>
      <c r="I152" s="277"/>
      <c r="J152" s="277"/>
      <c r="K152" s="120">
        <f t="shared" si="18"/>
        <v>0</v>
      </c>
      <c r="L152" s="74">
        <f t="shared" si="19"/>
        <v>0</v>
      </c>
    </row>
    <row r="153" spans="1:12" ht="27" customHeight="1" x14ac:dyDescent="0.2">
      <c r="A153" s="61" t="s">
        <v>128</v>
      </c>
      <c r="B153" s="62" t="s">
        <v>438</v>
      </c>
      <c r="C153" s="34" t="str">
        <f>VLOOKUP(A153,'Daten alle Lose'!$A$10:$H$196,5,FALSE)</f>
        <v>U</v>
      </c>
      <c r="D153" s="34">
        <f>VLOOKUP(A153,'Daten alle Lose'!$A$10:$I$196,HLOOKUP($F$6,'Daten alle Lose'!$A$10:$I$12,3,FALSE),FALSE)</f>
        <v>2</v>
      </c>
      <c r="E153" s="34" t="str">
        <f>VLOOKUP(A153,'Daten alle Lose'!$A$10:$H$196,4,FALSE)</f>
        <v>Stück</v>
      </c>
      <c r="F153" s="63">
        <f>VLOOKUP(A153,'Daten alle Lose'!$A$10:$H$196,3,FALSE)</f>
        <v>1</v>
      </c>
      <c r="G153" s="109"/>
      <c r="H153" s="72"/>
      <c r="I153" s="277"/>
      <c r="J153" s="277"/>
      <c r="K153" s="120">
        <f t="shared" si="18"/>
        <v>0</v>
      </c>
      <c r="L153" s="74">
        <f t="shared" si="19"/>
        <v>0</v>
      </c>
    </row>
    <row r="154" spans="1:12" ht="29.65" customHeight="1" x14ac:dyDescent="0.2">
      <c r="A154" s="61" t="s">
        <v>129</v>
      </c>
      <c r="B154" s="62" t="s">
        <v>451</v>
      </c>
      <c r="C154" s="34" t="str">
        <f>VLOOKUP(A154,'Daten alle Lose'!$A$10:$H$196,5,FALSE)</f>
        <v>U</v>
      </c>
      <c r="D154" s="34">
        <f>VLOOKUP(A154,'Daten alle Lose'!$A$10:$I$196,HLOOKUP($F$6,'Daten alle Lose'!$A$10:$I$12,3,FALSE),FALSE)</f>
        <v>2</v>
      </c>
      <c r="E154" s="34" t="str">
        <f>VLOOKUP(A154,'Daten alle Lose'!$A$10:$H$196,4,FALSE)</f>
        <v>Stück</v>
      </c>
      <c r="F154" s="63">
        <f>VLOOKUP(A154,'Daten alle Lose'!$A$10:$H$196,3,FALSE)</f>
        <v>1</v>
      </c>
      <c r="G154" s="109"/>
      <c r="H154" s="72"/>
      <c r="I154" s="277"/>
      <c r="J154" s="277"/>
      <c r="K154" s="120">
        <f t="shared" si="18"/>
        <v>0</v>
      </c>
      <c r="L154" s="74">
        <f t="shared" si="19"/>
        <v>0</v>
      </c>
    </row>
    <row r="155" spans="1:12" ht="27" customHeight="1" x14ac:dyDescent="0.2">
      <c r="A155" s="61" t="s">
        <v>130</v>
      </c>
      <c r="B155" s="62" t="s">
        <v>452</v>
      </c>
      <c r="C155" s="34" t="str">
        <f>VLOOKUP(A155,'Daten alle Lose'!$A$10:$H$196,5,FALSE)</f>
        <v>U</v>
      </c>
      <c r="D155" s="34">
        <f>VLOOKUP(A155,'Daten alle Lose'!$A$10:$I$196,HLOOKUP($F$6,'Daten alle Lose'!$A$10:$I$12,3,FALSE),FALSE)</f>
        <v>2</v>
      </c>
      <c r="E155" s="34" t="str">
        <f>VLOOKUP(A155,'Daten alle Lose'!$A$10:$H$196,4,FALSE)</f>
        <v>Stück</v>
      </c>
      <c r="F155" s="63">
        <f>VLOOKUP(A155,'Daten alle Lose'!$A$10:$H$196,3,FALSE)</f>
        <v>1</v>
      </c>
      <c r="G155" s="109"/>
      <c r="H155" s="72"/>
      <c r="I155" s="277"/>
      <c r="J155" s="277"/>
      <c r="K155" s="120">
        <f t="shared" si="18"/>
        <v>0</v>
      </c>
      <c r="L155" s="74">
        <f t="shared" si="19"/>
        <v>0</v>
      </c>
    </row>
    <row r="156" spans="1:12" ht="30.4" customHeight="1" x14ac:dyDescent="0.2">
      <c r="A156" s="61" t="s">
        <v>131</v>
      </c>
      <c r="B156" s="62" t="s">
        <v>453</v>
      </c>
      <c r="C156" s="34" t="str">
        <f>VLOOKUP(A156,'Daten alle Lose'!$A$10:$H$196,5,FALSE)</f>
        <v>U</v>
      </c>
      <c r="D156" s="34">
        <f>VLOOKUP(A156,'Daten alle Lose'!$A$10:$I$196,HLOOKUP($F$6,'Daten alle Lose'!$A$10:$I$12,3,FALSE),FALSE)</f>
        <v>2</v>
      </c>
      <c r="E156" s="34" t="str">
        <f>VLOOKUP(A156,'Daten alle Lose'!$A$10:$H$196,4,FALSE)</f>
        <v>Stück</v>
      </c>
      <c r="F156" s="63">
        <f>VLOOKUP(A156,'Daten alle Lose'!$A$10:$H$196,3,FALSE)</f>
        <v>1</v>
      </c>
      <c r="G156" s="109"/>
      <c r="H156" s="72"/>
      <c r="I156" s="277"/>
      <c r="J156" s="277"/>
      <c r="K156" s="120">
        <f t="shared" si="18"/>
        <v>0</v>
      </c>
      <c r="L156" s="74">
        <f t="shared" si="19"/>
        <v>0</v>
      </c>
    </row>
    <row r="157" spans="1:12" ht="27" customHeight="1" x14ac:dyDescent="0.2">
      <c r="A157" s="61" t="s">
        <v>132</v>
      </c>
      <c r="B157" s="62" t="s">
        <v>454</v>
      </c>
      <c r="C157" s="34" t="str">
        <f>VLOOKUP(A157,'Daten alle Lose'!$A$10:$H$196,5,FALSE)</f>
        <v>U</v>
      </c>
      <c r="D157" s="34">
        <f>VLOOKUP(A157,'Daten alle Lose'!$A$10:$I$196,HLOOKUP($F$6,'Daten alle Lose'!$A$10:$I$12,3,FALSE),FALSE)</f>
        <v>2</v>
      </c>
      <c r="E157" s="34" t="str">
        <f>VLOOKUP(A157,'Daten alle Lose'!$A$10:$H$196,4,FALSE)</f>
        <v>Stück</v>
      </c>
      <c r="F157" s="63">
        <f>VLOOKUP(A157,'Daten alle Lose'!$A$10:$H$196,3,FALSE)</f>
        <v>1</v>
      </c>
      <c r="G157" s="109"/>
      <c r="H157" s="72"/>
      <c r="I157" s="277"/>
      <c r="J157" s="277"/>
      <c r="K157" s="120">
        <f t="shared" si="18"/>
        <v>0</v>
      </c>
      <c r="L157" s="74">
        <f t="shared" si="19"/>
        <v>0</v>
      </c>
    </row>
    <row r="158" spans="1:12" ht="27" customHeight="1" x14ac:dyDescent="0.2">
      <c r="A158" s="61" t="s">
        <v>133</v>
      </c>
      <c r="B158" s="62" t="s">
        <v>455</v>
      </c>
      <c r="C158" s="34" t="str">
        <f>VLOOKUP(A158,'Daten alle Lose'!$A$10:$H$196,5,FALSE)</f>
        <v>U</v>
      </c>
      <c r="D158" s="34">
        <f>VLOOKUP(A158,'Daten alle Lose'!$A$10:$I$196,HLOOKUP($F$6,'Daten alle Lose'!$A$10:$I$12,3,FALSE),FALSE)</f>
        <v>2</v>
      </c>
      <c r="E158" s="34" t="str">
        <f>VLOOKUP(A158,'Daten alle Lose'!$A$10:$H$196,4,FALSE)</f>
        <v>Stück</v>
      </c>
      <c r="F158" s="63">
        <f>VLOOKUP(A158,'Daten alle Lose'!$A$10:$H$196,3,FALSE)</f>
        <v>1</v>
      </c>
      <c r="G158" s="109"/>
      <c r="H158" s="72"/>
      <c r="I158" s="277"/>
      <c r="J158" s="277"/>
      <c r="K158" s="120">
        <f t="shared" si="18"/>
        <v>0</v>
      </c>
      <c r="L158" s="74">
        <f t="shared" si="19"/>
        <v>0</v>
      </c>
    </row>
    <row r="159" spans="1:12" ht="27" customHeight="1" x14ac:dyDescent="0.2">
      <c r="A159" s="61" t="s">
        <v>134</v>
      </c>
      <c r="B159" s="62" t="s">
        <v>456</v>
      </c>
      <c r="C159" s="34" t="str">
        <f>VLOOKUP(A159,'Daten alle Lose'!$A$10:$H$196,5,FALSE)</f>
        <v>U</v>
      </c>
      <c r="D159" s="34">
        <f>VLOOKUP(A159,'Daten alle Lose'!$A$10:$I$196,HLOOKUP($F$6,'Daten alle Lose'!$A$10:$I$12,3,FALSE),FALSE)</f>
        <v>2</v>
      </c>
      <c r="E159" s="34" t="str">
        <f>VLOOKUP(A159,'Daten alle Lose'!$A$10:$H$196,4,FALSE)</f>
        <v>Stück</v>
      </c>
      <c r="F159" s="63">
        <f>VLOOKUP(A159,'Daten alle Lose'!$A$10:$H$196,3,FALSE)</f>
        <v>1</v>
      </c>
      <c r="G159" s="109"/>
      <c r="H159" s="72"/>
      <c r="I159" s="277"/>
      <c r="J159" s="277"/>
      <c r="K159" s="120">
        <f t="shared" si="18"/>
        <v>0</v>
      </c>
      <c r="L159" s="74">
        <f t="shared" si="19"/>
        <v>0</v>
      </c>
    </row>
    <row r="160" spans="1:12" ht="27" customHeight="1" x14ac:dyDescent="0.2">
      <c r="A160" s="61" t="s">
        <v>135</v>
      </c>
      <c r="B160" s="62" t="s">
        <v>457</v>
      </c>
      <c r="C160" s="34" t="str">
        <f>VLOOKUP(A160,'Daten alle Lose'!$A$10:$H$196,5,FALSE)</f>
        <v>U</v>
      </c>
      <c r="D160" s="34">
        <f>VLOOKUP(A160,'Daten alle Lose'!$A$10:$I$196,HLOOKUP($F$6,'Daten alle Lose'!$A$10:$I$12,3,FALSE),FALSE)</f>
        <v>2</v>
      </c>
      <c r="E160" s="34" t="str">
        <f>VLOOKUP(A160,'Daten alle Lose'!$A$10:$H$196,4,FALSE)</f>
        <v>Stück</v>
      </c>
      <c r="F160" s="63">
        <f>VLOOKUP(A160,'Daten alle Lose'!$A$10:$H$196,3,FALSE)</f>
        <v>1</v>
      </c>
      <c r="G160" s="109"/>
      <c r="H160" s="72"/>
      <c r="I160" s="277"/>
      <c r="J160" s="277"/>
      <c r="K160" s="120">
        <f t="shared" si="18"/>
        <v>0</v>
      </c>
      <c r="L160" s="74">
        <f t="shared" si="19"/>
        <v>0</v>
      </c>
    </row>
    <row r="161" spans="1:12" ht="27" customHeight="1" x14ac:dyDescent="0.2">
      <c r="A161" s="61" t="s">
        <v>136</v>
      </c>
      <c r="B161" s="62" t="s">
        <v>458</v>
      </c>
      <c r="C161" s="34" t="str">
        <f>VLOOKUP(A161,'Daten alle Lose'!$A$10:$H$196,5,FALSE)</f>
        <v>U</v>
      </c>
      <c r="D161" s="34">
        <f>VLOOKUP(A161,'Daten alle Lose'!$A$10:$I$196,HLOOKUP($F$6,'Daten alle Lose'!$A$10:$I$12,3,FALSE),FALSE)</f>
        <v>2</v>
      </c>
      <c r="E161" s="34" t="str">
        <f>VLOOKUP(A161,'Daten alle Lose'!$A$10:$H$196,4,FALSE)</f>
        <v>Stück</v>
      </c>
      <c r="F161" s="63">
        <f>VLOOKUP(A161,'Daten alle Lose'!$A$10:$H$196,3,FALSE)</f>
        <v>1</v>
      </c>
      <c r="G161" s="109"/>
      <c r="H161" s="72"/>
      <c r="I161" s="277"/>
      <c r="J161" s="277"/>
      <c r="K161" s="120">
        <f t="shared" si="18"/>
        <v>0</v>
      </c>
      <c r="L161" s="74">
        <f t="shared" si="19"/>
        <v>0</v>
      </c>
    </row>
    <row r="162" spans="1:12" ht="27" customHeight="1" x14ac:dyDescent="0.2">
      <c r="A162" s="61" t="s">
        <v>137</v>
      </c>
      <c r="B162" s="62" t="s">
        <v>459</v>
      </c>
      <c r="C162" s="34" t="str">
        <f>VLOOKUP(A162,'Daten alle Lose'!$A$10:$H$196,5,FALSE)</f>
        <v>U</v>
      </c>
      <c r="D162" s="34">
        <f>VLOOKUP(A162,'Daten alle Lose'!$A$10:$I$196,HLOOKUP($F$6,'Daten alle Lose'!$A$10:$I$12,3,FALSE),FALSE)</f>
        <v>2</v>
      </c>
      <c r="E162" s="34" t="str">
        <f>VLOOKUP(A162,'Daten alle Lose'!$A$10:$H$196,4,FALSE)</f>
        <v>Stück</v>
      </c>
      <c r="F162" s="63">
        <f>VLOOKUP(A162,'Daten alle Lose'!$A$10:$H$196,3,FALSE)</f>
        <v>1</v>
      </c>
      <c r="G162" s="109"/>
      <c r="H162" s="72"/>
      <c r="I162" s="277"/>
      <c r="J162" s="277"/>
      <c r="K162" s="120">
        <f t="shared" si="18"/>
        <v>0</v>
      </c>
      <c r="L162" s="74">
        <f t="shared" si="19"/>
        <v>0</v>
      </c>
    </row>
    <row r="163" spans="1:12" ht="27" customHeight="1" x14ac:dyDescent="0.2">
      <c r="A163" s="61" t="s">
        <v>138</v>
      </c>
      <c r="B163" s="62" t="s">
        <v>494</v>
      </c>
      <c r="C163" s="34" t="str">
        <f>VLOOKUP(A163,'Daten alle Lose'!$A$10:$H$196,5,FALSE)</f>
        <v>U</v>
      </c>
      <c r="D163" s="34">
        <f>VLOOKUP(A163,'Daten alle Lose'!$A$10:$I$196,HLOOKUP($F$6,'Daten alle Lose'!$A$10:$I$12,3,FALSE),FALSE)</f>
        <v>10</v>
      </c>
      <c r="E163" s="34" t="str">
        <f>VLOOKUP(A163,'Daten alle Lose'!$A$10:$H$196,4,FALSE)</f>
        <v>Stück</v>
      </c>
      <c r="F163" s="63">
        <f>VLOOKUP(A163,'Daten alle Lose'!$A$10:$H$196,3,FALSE)</f>
        <v>1</v>
      </c>
      <c r="G163" s="109"/>
      <c r="H163" s="72"/>
      <c r="I163" s="277"/>
      <c r="J163" s="277"/>
      <c r="K163" s="120">
        <f t="shared" si="18"/>
        <v>0</v>
      </c>
      <c r="L163" s="74">
        <f t="shared" si="19"/>
        <v>0</v>
      </c>
    </row>
    <row r="164" spans="1:12" ht="27" customHeight="1" x14ac:dyDescent="0.2">
      <c r="A164" s="61" t="s">
        <v>139</v>
      </c>
      <c r="B164" s="62" t="s">
        <v>460</v>
      </c>
      <c r="C164" s="34" t="str">
        <f>VLOOKUP(A164,'Daten alle Lose'!$A$10:$H$196,5,FALSE)</f>
        <v>U</v>
      </c>
      <c r="D164" s="34">
        <f>VLOOKUP(A164,'Daten alle Lose'!$A$10:$I$196,HLOOKUP($F$6,'Daten alle Lose'!$A$10:$I$12,3,FALSE),FALSE)</f>
        <v>10</v>
      </c>
      <c r="E164" s="34" t="str">
        <f>VLOOKUP(A164,'Daten alle Lose'!$A$10:$H$196,4,FALSE)</f>
        <v>Stück</v>
      </c>
      <c r="F164" s="63">
        <f>VLOOKUP(A164,'Daten alle Lose'!$A$10:$H$196,3,FALSE)</f>
        <v>1</v>
      </c>
      <c r="G164" s="109"/>
      <c r="H164" s="72"/>
      <c r="I164" s="277"/>
      <c r="J164" s="277"/>
      <c r="K164" s="120">
        <f t="shared" si="18"/>
        <v>0</v>
      </c>
      <c r="L164" s="74">
        <f t="shared" si="19"/>
        <v>0</v>
      </c>
    </row>
    <row r="165" spans="1:12" ht="27" customHeight="1" x14ac:dyDescent="0.2">
      <c r="A165" s="61" t="s">
        <v>140</v>
      </c>
      <c r="B165" s="62" t="s">
        <v>461</v>
      </c>
      <c r="C165" s="34" t="str">
        <f>VLOOKUP(A165,'Daten alle Lose'!$A$10:$H$196,5,FALSE)</f>
        <v>U</v>
      </c>
      <c r="D165" s="34">
        <f>VLOOKUP(A165,'Daten alle Lose'!$A$10:$I$196,HLOOKUP($F$6,'Daten alle Lose'!$A$10:$I$12,3,FALSE),FALSE)</f>
        <v>10</v>
      </c>
      <c r="E165" s="34" t="str">
        <f>VLOOKUP(A165,'Daten alle Lose'!$A$10:$H$196,4,FALSE)</f>
        <v>Stück</v>
      </c>
      <c r="F165" s="63">
        <f>VLOOKUP(A165,'Daten alle Lose'!$A$10:$H$196,3,FALSE)</f>
        <v>1</v>
      </c>
      <c r="G165" s="109"/>
      <c r="H165" s="72"/>
      <c r="I165" s="277"/>
      <c r="J165" s="277"/>
      <c r="K165" s="120">
        <f t="shared" si="18"/>
        <v>0</v>
      </c>
      <c r="L165" s="74">
        <f t="shared" si="19"/>
        <v>0</v>
      </c>
    </row>
    <row r="166" spans="1:12" ht="27" customHeight="1" x14ac:dyDescent="0.2">
      <c r="A166" s="61" t="s">
        <v>141</v>
      </c>
      <c r="B166" s="62" t="s">
        <v>462</v>
      </c>
      <c r="C166" s="34" t="str">
        <f>VLOOKUP(A166,'Daten alle Lose'!$A$10:$H$196,5,FALSE)</f>
        <v>U</v>
      </c>
      <c r="D166" s="34">
        <f>VLOOKUP(A166,'Daten alle Lose'!$A$10:$I$196,HLOOKUP($F$6,'Daten alle Lose'!$A$10:$I$12,3,FALSE),FALSE)</f>
        <v>10</v>
      </c>
      <c r="E166" s="34" t="str">
        <f>VLOOKUP(A166,'Daten alle Lose'!$A$10:$H$196,4,FALSE)</f>
        <v>Stück</v>
      </c>
      <c r="F166" s="63">
        <f>VLOOKUP(A166,'Daten alle Lose'!$A$10:$H$196,3,FALSE)</f>
        <v>1</v>
      </c>
      <c r="G166" s="109"/>
      <c r="H166" s="72"/>
      <c r="I166" s="277"/>
      <c r="J166" s="277"/>
      <c r="K166" s="120">
        <f t="shared" si="18"/>
        <v>0</v>
      </c>
      <c r="L166" s="74">
        <f t="shared" si="19"/>
        <v>0</v>
      </c>
    </row>
    <row r="167" spans="1:12" ht="27" customHeight="1" x14ac:dyDescent="0.2">
      <c r="A167" s="61" t="s">
        <v>142</v>
      </c>
      <c r="B167" s="62" t="s">
        <v>463</v>
      </c>
      <c r="C167" s="34" t="str">
        <f>VLOOKUP(A167,'Daten alle Lose'!$A$10:$H$196,5,FALSE)</f>
        <v>U</v>
      </c>
      <c r="D167" s="34">
        <f>VLOOKUP(A167,'Daten alle Lose'!$A$10:$I$196,HLOOKUP($F$6,'Daten alle Lose'!$A$10:$I$12,3,FALSE),FALSE)</f>
        <v>10</v>
      </c>
      <c r="E167" s="34" t="str">
        <f>VLOOKUP(A167,'Daten alle Lose'!$A$10:$H$196,4,FALSE)</f>
        <v>Stück</v>
      </c>
      <c r="F167" s="63">
        <f>VLOOKUP(A167,'Daten alle Lose'!$A$10:$H$196,3,FALSE)</f>
        <v>1</v>
      </c>
      <c r="G167" s="109"/>
      <c r="H167" s="72"/>
      <c r="I167" s="277"/>
      <c r="J167" s="277"/>
      <c r="K167" s="120">
        <f t="shared" si="18"/>
        <v>0</v>
      </c>
      <c r="L167" s="74">
        <f t="shared" si="19"/>
        <v>0</v>
      </c>
    </row>
    <row r="168" spans="1:12" ht="27" customHeight="1" x14ac:dyDescent="0.2">
      <c r="A168" s="61" t="s">
        <v>143</v>
      </c>
      <c r="B168" s="62" t="s">
        <v>464</v>
      </c>
      <c r="C168" s="34" t="str">
        <f>VLOOKUP(A168,'Daten alle Lose'!$A$10:$H$196,5,FALSE)</f>
        <v>U</v>
      </c>
      <c r="D168" s="34">
        <f>VLOOKUP(A168,'Daten alle Lose'!$A$10:$I$196,HLOOKUP($F$6,'Daten alle Lose'!$A$10:$I$12,3,FALSE),FALSE)</f>
        <v>10</v>
      </c>
      <c r="E168" s="34" t="str">
        <f>VLOOKUP(A168,'Daten alle Lose'!$A$10:$H$196,4,FALSE)</f>
        <v>Stück</v>
      </c>
      <c r="F168" s="63">
        <f>VLOOKUP(A168,'Daten alle Lose'!$A$10:$H$196,3,FALSE)</f>
        <v>1</v>
      </c>
      <c r="G168" s="109"/>
      <c r="H168" s="72"/>
      <c r="I168" s="277"/>
      <c r="J168" s="277"/>
      <c r="K168" s="120">
        <f t="shared" si="18"/>
        <v>0</v>
      </c>
      <c r="L168" s="74">
        <f t="shared" si="19"/>
        <v>0</v>
      </c>
    </row>
    <row r="169" spans="1:12" ht="27" customHeight="1" x14ac:dyDescent="0.2">
      <c r="A169" s="61" t="s">
        <v>144</v>
      </c>
      <c r="B169" s="62" t="s">
        <v>465</v>
      </c>
      <c r="C169" s="34" t="str">
        <f>VLOOKUP(A169,'Daten alle Lose'!$A$10:$H$196,5,FALSE)</f>
        <v>U</v>
      </c>
      <c r="D169" s="34">
        <f>VLOOKUP(A169,'Daten alle Lose'!$A$10:$I$196,HLOOKUP($F$6,'Daten alle Lose'!$A$10:$I$12,3,FALSE),FALSE)</f>
        <v>10</v>
      </c>
      <c r="E169" s="34" t="str">
        <f>VLOOKUP(A169,'Daten alle Lose'!$A$10:$H$196,4,FALSE)</f>
        <v>Stück</v>
      </c>
      <c r="F169" s="63">
        <f>VLOOKUP(A169,'Daten alle Lose'!$A$10:$H$196,3,FALSE)</f>
        <v>1</v>
      </c>
      <c r="G169" s="109"/>
      <c r="H169" s="72"/>
      <c r="I169" s="277"/>
      <c r="J169" s="277"/>
      <c r="K169" s="120">
        <f t="shared" si="18"/>
        <v>0</v>
      </c>
      <c r="L169" s="74">
        <f t="shared" si="19"/>
        <v>0</v>
      </c>
    </row>
    <row r="170" spans="1:12" ht="27" customHeight="1" x14ac:dyDescent="0.2">
      <c r="A170" s="61" t="s">
        <v>145</v>
      </c>
      <c r="B170" s="62" t="s">
        <v>466</v>
      </c>
      <c r="C170" s="34" t="str">
        <f>VLOOKUP(A170,'Daten alle Lose'!$A$10:$H$196,5,FALSE)</f>
        <v>U</v>
      </c>
      <c r="D170" s="34">
        <f>VLOOKUP(A170,'Daten alle Lose'!$A$10:$I$196,HLOOKUP($F$6,'Daten alle Lose'!$A$10:$I$12,3,FALSE),FALSE)</f>
        <v>10</v>
      </c>
      <c r="E170" s="34" t="str">
        <f>VLOOKUP(A170,'Daten alle Lose'!$A$10:$H$196,4,FALSE)</f>
        <v>Stück</v>
      </c>
      <c r="F170" s="63">
        <f>VLOOKUP(A170,'Daten alle Lose'!$A$10:$H$196,3,FALSE)</f>
        <v>1</v>
      </c>
      <c r="G170" s="109"/>
      <c r="H170" s="72"/>
      <c r="I170" s="277"/>
      <c r="J170" s="277"/>
      <c r="K170" s="120">
        <f t="shared" si="18"/>
        <v>0</v>
      </c>
      <c r="L170" s="74">
        <f t="shared" si="19"/>
        <v>0</v>
      </c>
    </row>
    <row r="171" spans="1:12" ht="27" customHeight="1" x14ac:dyDescent="0.2">
      <c r="A171" s="61" t="s">
        <v>146</v>
      </c>
      <c r="B171" s="62" t="s">
        <v>467</v>
      </c>
      <c r="C171" s="34" t="str">
        <f>VLOOKUP(A171,'Daten alle Lose'!$A$10:$H$196,5,FALSE)</f>
        <v>U</v>
      </c>
      <c r="D171" s="34">
        <f>VLOOKUP(A171,'Daten alle Lose'!$A$10:$I$196,HLOOKUP($F$6,'Daten alle Lose'!$A$10:$I$12,3,FALSE),FALSE)</f>
        <v>10</v>
      </c>
      <c r="E171" s="34" t="str">
        <f>VLOOKUP(A171,'Daten alle Lose'!$A$10:$H$196,4,FALSE)</f>
        <v>Stück</v>
      </c>
      <c r="F171" s="63">
        <f>VLOOKUP(A171,'Daten alle Lose'!$A$10:$H$196,3,FALSE)</f>
        <v>1</v>
      </c>
      <c r="G171" s="109"/>
      <c r="H171" s="72"/>
      <c r="I171" s="277"/>
      <c r="J171" s="277"/>
      <c r="K171" s="120">
        <f t="shared" si="18"/>
        <v>0</v>
      </c>
      <c r="L171" s="74">
        <f t="shared" si="19"/>
        <v>0</v>
      </c>
    </row>
    <row r="172" spans="1:12" ht="27" customHeight="1" x14ac:dyDescent="0.2">
      <c r="A172" s="61" t="s">
        <v>147</v>
      </c>
      <c r="B172" s="62" t="s">
        <v>468</v>
      </c>
      <c r="C172" s="34" t="str">
        <f>VLOOKUP(A172,'Daten alle Lose'!$A$10:$H$196,5,FALSE)</f>
        <v>U</v>
      </c>
      <c r="D172" s="34">
        <f>VLOOKUP(A172,'Daten alle Lose'!$A$10:$I$196,HLOOKUP($F$6,'Daten alle Lose'!$A$10:$I$12,3,FALSE),FALSE)</f>
        <v>10</v>
      </c>
      <c r="E172" s="34" t="str">
        <f>VLOOKUP(A172,'Daten alle Lose'!$A$10:$H$196,4,FALSE)</f>
        <v>Stück</v>
      </c>
      <c r="F172" s="63">
        <f>VLOOKUP(A172,'Daten alle Lose'!$A$10:$H$196,3,FALSE)</f>
        <v>1</v>
      </c>
      <c r="G172" s="109"/>
      <c r="H172" s="72"/>
      <c r="I172" s="277"/>
      <c r="J172" s="277"/>
      <c r="K172" s="120">
        <f t="shared" si="18"/>
        <v>0</v>
      </c>
      <c r="L172" s="74">
        <f t="shared" si="19"/>
        <v>0</v>
      </c>
    </row>
    <row r="173" spans="1:12" ht="27" customHeight="1" x14ac:dyDescent="0.2">
      <c r="A173" s="61" t="s">
        <v>148</v>
      </c>
      <c r="B173" s="62" t="s">
        <v>495</v>
      </c>
      <c r="C173" s="34" t="str">
        <f>VLOOKUP(A173,'Daten alle Lose'!$A$10:$H$196,5,FALSE)</f>
        <v>U</v>
      </c>
      <c r="D173" s="34">
        <f>VLOOKUP(A173,'Daten alle Lose'!$A$10:$I$196,HLOOKUP($F$6,'Daten alle Lose'!$A$10:$I$12,3,FALSE),FALSE)</f>
        <v>10</v>
      </c>
      <c r="E173" s="34" t="str">
        <f>VLOOKUP(A173,'Daten alle Lose'!$A$10:$H$196,4,FALSE)</f>
        <v>Stück</v>
      </c>
      <c r="F173" s="63">
        <f>VLOOKUP(A173,'Daten alle Lose'!$A$10:$H$196,3,FALSE)</f>
        <v>1</v>
      </c>
      <c r="G173" s="109"/>
      <c r="H173" s="72"/>
      <c r="I173" s="277"/>
      <c r="J173" s="277"/>
      <c r="K173" s="120">
        <f t="shared" si="18"/>
        <v>0</v>
      </c>
      <c r="L173" s="74">
        <f t="shared" si="19"/>
        <v>0</v>
      </c>
    </row>
    <row r="174" spans="1:12" ht="27" customHeight="1" x14ac:dyDescent="0.2">
      <c r="A174" s="61" t="s">
        <v>149</v>
      </c>
      <c r="B174" s="62" t="s">
        <v>469</v>
      </c>
      <c r="C174" s="34" t="str">
        <f>VLOOKUP(A174,'Daten alle Lose'!$A$10:$H$196,5,FALSE)</f>
        <v>U</v>
      </c>
      <c r="D174" s="34">
        <f>VLOOKUP(A174,'Daten alle Lose'!$A$10:$I$196,HLOOKUP($F$6,'Daten alle Lose'!$A$10:$I$12,3,FALSE),FALSE)</f>
        <v>10</v>
      </c>
      <c r="E174" s="34" t="str">
        <f>VLOOKUP(A174,'Daten alle Lose'!$A$10:$H$196,4,FALSE)</f>
        <v>Stück</v>
      </c>
      <c r="F174" s="63">
        <f>VLOOKUP(A174,'Daten alle Lose'!$A$10:$H$196,3,FALSE)</f>
        <v>1</v>
      </c>
      <c r="G174" s="109"/>
      <c r="H174" s="72"/>
      <c r="I174" s="277"/>
      <c r="J174" s="277"/>
      <c r="K174" s="120">
        <f t="shared" si="18"/>
        <v>0</v>
      </c>
      <c r="L174" s="74">
        <f t="shared" si="19"/>
        <v>0</v>
      </c>
    </row>
    <row r="175" spans="1:12" ht="27" customHeight="1" x14ac:dyDescent="0.2">
      <c r="A175" s="61" t="s">
        <v>150</v>
      </c>
      <c r="B175" s="62" t="s">
        <v>470</v>
      </c>
      <c r="C175" s="34" t="str">
        <f>VLOOKUP(A175,'Daten alle Lose'!$A$10:$H$196,5,FALSE)</f>
        <v>U</v>
      </c>
      <c r="D175" s="34">
        <f>VLOOKUP(A175,'Daten alle Lose'!$A$10:$I$196,HLOOKUP($F$6,'Daten alle Lose'!$A$10:$I$12,3,FALSE),FALSE)</f>
        <v>10</v>
      </c>
      <c r="E175" s="34" t="str">
        <f>VLOOKUP(A175,'Daten alle Lose'!$A$10:$H$196,4,FALSE)</f>
        <v>Stück</v>
      </c>
      <c r="F175" s="63">
        <f>VLOOKUP(A175,'Daten alle Lose'!$A$10:$H$196,3,FALSE)</f>
        <v>1</v>
      </c>
      <c r="G175" s="109"/>
      <c r="H175" s="72"/>
      <c r="I175" s="277"/>
      <c r="J175" s="277"/>
      <c r="K175" s="120">
        <f t="shared" si="18"/>
        <v>0</v>
      </c>
      <c r="L175" s="74">
        <f t="shared" si="19"/>
        <v>0</v>
      </c>
    </row>
    <row r="176" spans="1:12" ht="27" customHeight="1" x14ac:dyDescent="0.2">
      <c r="A176" s="61" t="s">
        <v>151</v>
      </c>
      <c r="B176" s="62" t="s">
        <v>471</v>
      </c>
      <c r="C176" s="34" t="str">
        <f>VLOOKUP(A176,'Daten alle Lose'!$A$10:$H$196,5,FALSE)</f>
        <v>U</v>
      </c>
      <c r="D176" s="34">
        <f>VLOOKUP(A176,'Daten alle Lose'!$A$10:$I$196,HLOOKUP($F$6,'Daten alle Lose'!$A$10:$I$12,3,FALSE),FALSE)</f>
        <v>10</v>
      </c>
      <c r="E176" s="34" t="str">
        <f>VLOOKUP(A176,'Daten alle Lose'!$A$10:$H$196,4,FALSE)</f>
        <v>Stück</v>
      </c>
      <c r="F176" s="63">
        <f>VLOOKUP(A176,'Daten alle Lose'!$A$10:$H$196,3,FALSE)</f>
        <v>1</v>
      </c>
      <c r="G176" s="109"/>
      <c r="H176" s="72"/>
      <c r="I176" s="277"/>
      <c r="J176" s="277"/>
      <c r="K176" s="120">
        <f t="shared" si="18"/>
        <v>0</v>
      </c>
      <c r="L176" s="74">
        <f t="shared" si="19"/>
        <v>0</v>
      </c>
    </row>
    <row r="177" spans="1:12" ht="27" customHeight="1" x14ac:dyDescent="0.2">
      <c r="A177" s="61" t="s">
        <v>152</v>
      </c>
      <c r="B177" s="62" t="s">
        <v>472</v>
      </c>
      <c r="C177" s="34" t="str">
        <f>VLOOKUP(A177,'Daten alle Lose'!$A$10:$H$196,5,FALSE)</f>
        <v>U</v>
      </c>
      <c r="D177" s="34">
        <f>VLOOKUP(A177,'Daten alle Lose'!$A$10:$I$196,HLOOKUP($F$6,'Daten alle Lose'!$A$10:$I$12,3,FALSE),FALSE)</f>
        <v>10</v>
      </c>
      <c r="E177" s="34" t="str">
        <f>VLOOKUP(A177,'Daten alle Lose'!$A$10:$H$196,4,FALSE)</f>
        <v>Stück</v>
      </c>
      <c r="F177" s="63">
        <f>VLOOKUP(A177,'Daten alle Lose'!$A$10:$H$196,3,FALSE)</f>
        <v>1</v>
      </c>
      <c r="G177" s="109"/>
      <c r="H177" s="72"/>
      <c r="I177" s="277"/>
      <c r="J177" s="277"/>
      <c r="K177" s="120">
        <f t="shared" si="18"/>
        <v>0</v>
      </c>
      <c r="L177" s="74">
        <f t="shared" si="19"/>
        <v>0</v>
      </c>
    </row>
    <row r="178" spans="1:12" ht="27" customHeight="1" x14ac:dyDescent="0.2">
      <c r="A178" s="61" t="s">
        <v>153</v>
      </c>
      <c r="B178" s="62" t="s">
        <v>474</v>
      </c>
      <c r="C178" s="34" t="str">
        <f>VLOOKUP(A178,'Daten alle Lose'!$A$10:$H$196,5,FALSE)</f>
        <v>U</v>
      </c>
      <c r="D178" s="34">
        <f>VLOOKUP(A178,'Daten alle Lose'!$A$10:$I$196,HLOOKUP($F$6,'Daten alle Lose'!$A$10:$I$12,3,FALSE),FALSE)</f>
        <v>100</v>
      </c>
      <c r="E178" s="34" t="str">
        <f>VLOOKUP(A178,'Daten alle Lose'!$A$10:$H$196,4,FALSE)</f>
        <v>m²</v>
      </c>
      <c r="F178" s="63">
        <f>VLOOKUP(A178,'Daten alle Lose'!$A$10:$H$196,3,FALSE)</f>
        <v>1</v>
      </c>
      <c r="G178" s="109"/>
      <c r="H178" s="72"/>
      <c r="I178" s="277"/>
      <c r="J178" s="277"/>
      <c r="K178" s="120">
        <f t="shared" si="18"/>
        <v>0</v>
      </c>
      <c r="L178" s="74">
        <f t="shared" ref="L178:L180" si="20">K178*D178*F178</f>
        <v>0</v>
      </c>
    </row>
    <row r="179" spans="1:12" ht="27" customHeight="1" x14ac:dyDescent="0.2">
      <c r="A179" s="61" t="s">
        <v>154</v>
      </c>
      <c r="B179" s="62" t="s">
        <v>173</v>
      </c>
      <c r="C179" s="34" t="str">
        <f>VLOOKUP(A179,'Daten alle Lose'!$A$10:$H$196,5,FALSE)</f>
        <v>U</v>
      </c>
      <c r="D179" s="34">
        <f>VLOOKUP(A179,'Daten alle Lose'!$A$10:$I$196,HLOOKUP($F$6,'Daten alle Lose'!$A$10:$I$12,3,FALSE),FALSE)</f>
        <v>100</v>
      </c>
      <c r="E179" s="34" t="str">
        <f>VLOOKUP(A179,'Daten alle Lose'!$A$10:$H$196,4,FALSE)</f>
        <v>m²</v>
      </c>
      <c r="F179" s="63">
        <f>VLOOKUP(A179,'Daten alle Lose'!$A$10:$H$196,3,FALSE)</f>
        <v>1</v>
      </c>
      <c r="G179" s="109"/>
      <c r="H179" s="72"/>
      <c r="I179" s="277"/>
      <c r="J179" s="277"/>
      <c r="K179" s="120">
        <f t="shared" ref="K179:K181" si="21">ROUND(I179+J179,4)</f>
        <v>0</v>
      </c>
      <c r="L179" s="74">
        <f t="shared" si="20"/>
        <v>0</v>
      </c>
    </row>
    <row r="180" spans="1:12" ht="27" customHeight="1" x14ac:dyDescent="0.2">
      <c r="A180" s="61" t="s">
        <v>514</v>
      </c>
      <c r="B180" s="62" t="s">
        <v>249</v>
      </c>
      <c r="C180" s="34" t="str">
        <f>VLOOKUP(A180,'Daten alle Lose'!$A$10:$H$196,5,FALSE)</f>
        <v>NU</v>
      </c>
      <c r="D180" s="34">
        <f>VLOOKUP(A180,'Daten alle Lose'!$A$10:$I$196,HLOOKUP($F$6,'Daten alle Lose'!$A$10:$I$12,3,FALSE),FALSE)</f>
        <v>3</v>
      </c>
      <c r="E180" s="34" t="str">
        <f>VLOOKUP(A180,'Daten alle Lose'!$A$10:$H$196,4,FALSE)</f>
        <v>Stück</v>
      </c>
      <c r="F180" s="63">
        <f>VLOOKUP(A180,'Daten alle Lose'!$A$10:$H$196,3,FALSE)</f>
        <v>1</v>
      </c>
      <c r="G180" s="109"/>
      <c r="H180" s="72"/>
      <c r="I180" s="277"/>
      <c r="J180" s="277"/>
      <c r="K180" s="120">
        <f t="shared" si="21"/>
        <v>0</v>
      </c>
      <c r="L180" s="74">
        <f t="shared" si="20"/>
        <v>0</v>
      </c>
    </row>
    <row r="181" spans="1:12" ht="27" customHeight="1" x14ac:dyDescent="0.2">
      <c r="A181" s="61" t="s">
        <v>513</v>
      </c>
      <c r="B181" s="129" t="s">
        <v>473</v>
      </c>
      <c r="C181" s="34" t="str">
        <f>VLOOKUP(A181,'Daten alle Lose'!$A$10:$H$196,5,FALSE)</f>
        <v>U</v>
      </c>
      <c r="D181" s="34">
        <f>VLOOKUP(A181,'Daten alle Lose'!$A$10:$I$196,HLOOKUP($F$6,'Daten alle Lose'!$A$10:$I$12,3,FALSE),FALSE)</f>
        <v>50</v>
      </c>
      <c r="E181" s="34" t="str">
        <f>VLOOKUP(A181,'Daten alle Lose'!$A$10:$H$196,4,FALSE)</f>
        <v>Stück</v>
      </c>
      <c r="F181" s="63">
        <f>VLOOKUP(A181,'Daten alle Lose'!$A$10:$H$196,3,FALSE)</f>
        <v>1</v>
      </c>
      <c r="G181" s="109"/>
      <c r="H181" s="72"/>
      <c r="I181" s="277"/>
      <c r="J181" s="277"/>
      <c r="K181" s="120">
        <f t="shared" si="21"/>
        <v>0</v>
      </c>
      <c r="L181" s="74">
        <f t="shared" si="19"/>
        <v>0</v>
      </c>
    </row>
    <row r="182" spans="1:12" ht="27" customHeight="1" x14ac:dyDescent="0.2">
      <c r="A182" s="57"/>
      <c r="B182" s="65"/>
      <c r="C182" s="70"/>
      <c r="D182" s="70"/>
      <c r="E182" s="70"/>
      <c r="F182" s="70"/>
      <c r="G182" s="70"/>
      <c r="H182" s="70"/>
      <c r="I182" s="67"/>
      <c r="J182" s="67"/>
      <c r="K182" s="124" t="s">
        <v>504</v>
      </c>
      <c r="L182" s="69">
        <f>SUM(L115:L181)</f>
        <v>0</v>
      </c>
    </row>
    <row r="183" spans="1:12" ht="18" customHeight="1" x14ac:dyDescent="0.2">
      <c r="A183" s="126"/>
      <c r="B183" s="127"/>
      <c r="C183" s="127"/>
      <c r="D183" s="127"/>
      <c r="E183" s="127"/>
      <c r="F183" s="127"/>
      <c r="G183" s="127"/>
      <c r="H183" s="127"/>
      <c r="I183" s="127"/>
      <c r="J183" s="127"/>
      <c r="K183" s="127"/>
      <c r="L183" s="128"/>
    </row>
    <row r="184" spans="1:12" ht="27" customHeight="1" x14ac:dyDescent="0.2">
      <c r="A184" s="57" t="s">
        <v>174</v>
      </c>
      <c r="B184" s="65" t="s">
        <v>272</v>
      </c>
      <c r="C184" s="59"/>
      <c r="D184" s="59"/>
      <c r="E184" s="59"/>
      <c r="F184" s="59"/>
      <c r="G184" s="59"/>
      <c r="H184" s="59"/>
      <c r="I184" s="59"/>
      <c r="J184" s="59"/>
      <c r="K184" s="59"/>
      <c r="L184" s="60"/>
    </row>
    <row r="185" spans="1:12" ht="27" customHeight="1" x14ac:dyDescent="0.2">
      <c r="A185" s="61" t="s">
        <v>175</v>
      </c>
      <c r="B185" s="62" t="s">
        <v>56</v>
      </c>
      <c r="C185" s="34" t="str">
        <f>VLOOKUP(A185,'Daten alle Lose'!$A$10:$H$196,5,FALSE)</f>
        <v>U</v>
      </c>
      <c r="D185" s="34">
        <f>VLOOKUP(A185,'Daten alle Lose'!$A$10:$I$196,HLOOKUP($F$6,'Daten alle Lose'!$A$10:$I$12,3,FALSE),FALSE)</f>
        <v>500</v>
      </c>
      <c r="E185" s="34" t="str">
        <f>VLOOKUP(A185,'Daten alle Lose'!$A$10:$H$196,4,FALSE)</f>
        <v>m²</v>
      </c>
      <c r="F185" s="63">
        <f>VLOOKUP(A185,'Daten alle Lose'!$A$10:$H$196,3,FALSE)</f>
        <v>6</v>
      </c>
      <c r="G185" s="275"/>
      <c r="H185" s="278"/>
      <c r="I185" s="119" t="e">
        <f>ROUND(VLOOKUP(H185,'Übersicht Stundensätze'!$A$7:$E$12,5,0)/G185,4)</f>
        <v>#N/A</v>
      </c>
      <c r="J185" s="277"/>
      <c r="K185" s="120" t="e">
        <f t="shared" ref="K185:K190" si="22">ROUND(I185+J185,4)</f>
        <v>#N/A</v>
      </c>
      <c r="L185" s="74" t="e">
        <f t="shared" ref="L185:L190" si="23">K185*D185*F185</f>
        <v>#N/A</v>
      </c>
    </row>
    <row r="186" spans="1:12" ht="27" customHeight="1" x14ac:dyDescent="0.2">
      <c r="A186" s="61" t="s">
        <v>176</v>
      </c>
      <c r="B186" s="62" t="s">
        <v>180</v>
      </c>
      <c r="C186" s="34" t="str">
        <f>VLOOKUP(A186,'Daten alle Lose'!$A$10:$H$196,5,FALSE)</f>
        <v>U</v>
      </c>
      <c r="D186" s="34">
        <f>VLOOKUP(A186,'Daten alle Lose'!$A$10:$I$196,HLOOKUP($F$6,'Daten alle Lose'!$A$10:$I$12,3,FALSE),FALSE)</f>
        <v>500</v>
      </c>
      <c r="E186" s="34" t="str">
        <f>VLOOKUP(A186,'Daten alle Lose'!$A$10:$H$196,4,FALSE)</f>
        <v>m²</v>
      </c>
      <c r="F186" s="63">
        <f>VLOOKUP(A186,'Daten alle Lose'!$A$10:$H$196,3,FALSE)</f>
        <v>15</v>
      </c>
      <c r="G186" s="109"/>
      <c r="H186" s="72"/>
      <c r="I186" s="277"/>
      <c r="J186" s="277"/>
      <c r="K186" s="120">
        <f t="shared" si="22"/>
        <v>0</v>
      </c>
      <c r="L186" s="74">
        <f t="shared" si="23"/>
        <v>0</v>
      </c>
    </row>
    <row r="187" spans="1:12" ht="27" customHeight="1" x14ac:dyDescent="0.2">
      <c r="A187" s="61" t="s">
        <v>177</v>
      </c>
      <c r="B187" s="62" t="s">
        <v>181</v>
      </c>
      <c r="C187" s="34" t="str">
        <f>VLOOKUP(A187,'Daten alle Lose'!$A$10:$H$196,5,FALSE)</f>
        <v>U</v>
      </c>
      <c r="D187" s="34">
        <f>VLOOKUP(A187,'Daten alle Lose'!$A$10:$I$196,HLOOKUP($F$6,'Daten alle Lose'!$A$10:$I$12,3,FALSE),FALSE)</f>
        <v>20</v>
      </c>
      <c r="E187" s="34" t="str">
        <f>VLOOKUP(A187,'Daten alle Lose'!$A$10:$H$196,4,FALSE)</f>
        <v>Stück</v>
      </c>
      <c r="F187" s="63">
        <f>VLOOKUP(A187,'Daten alle Lose'!$A$10:$H$196,3,FALSE)</f>
        <v>15</v>
      </c>
      <c r="G187" s="109"/>
      <c r="H187" s="72"/>
      <c r="I187" s="277"/>
      <c r="J187" s="277"/>
      <c r="K187" s="120">
        <f t="shared" si="22"/>
        <v>0</v>
      </c>
      <c r="L187" s="74">
        <f t="shared" si="23"/>
        <v>0</v>
      </c>
    </row>
    <row r="188" spans="1:12" ht="27" customHeight="1" x14ac:dyDescent="0.2">
      <c r="A188" s="61" t="s">
        <v>178</v>
      </c>
      <c r="B188" s="62" t="s">
        <v>182</v>
      </c>
      <c r="C188" s="34" t="str">
        <f>VLOOKUP(A188,'Daten alle Lose'!$A$10:$H$196,5,FALSE)</f>
        <v>U</v>
      </c>
      <c r="D188" s="34">
        <f>VLOOKUP(A188,'Daten alle Lose'!$A$10:$I$196,HLOOKUP($F$6,'Daten alle Lose'!$A$10:$I$12,3,FALSE),FALSE)</f>
        <v>100</v>
      </c>
      <c r="E188" s="34" t="str">
        <f>VLOOKUP(A188,'Daten alle Lose'!$A$10:$H$196,4,FALSE)</f>
        <v>m²</v>
      </c>
      <c r="F188" s="63">
        <f>VLOOKUP(A188,'Daten alle Lose'!$A$10:$H$196,3,FALSE)</f>
        <v>1</v>
      </c>
      <c r="G188" s="109"/>
      <c r="H188" s="72"/>
      <c r="I188" s="277"/>
      <c r="J188" s="277"/>
      <c r="K188" s="120">
        <f t="shared" si="22"/>
        <v>0</v>
      </c>
      <c r="L188" s="74">
        <f t="shared" si="23"/>
        <v>0</v>
      </c>
    </row>
    <row r="189" spans="1:12" ht="27" customHeight="1" x14ac:dyDescent="0.2">
      <c r="A189" s="61" t="s">
        <v>179</v>
      </c>
      <c r="B189" s="62" t="s">
        <v>183</v>
      </c>
      <c r="C189" s="34" t="str">
        <f>VLOOKUP(A189,'Daten alle Lose'!$A$10:$H$196,5,FALSE)</f>
        <v>U</v>
      </c>
      <c r="D189" s="34">
        <f>VLOOKUP(A189,'Daten alle Lose'!$A$10:$I$196,HLOOKUP($F$6,'Daten alle Lose'!$A$10:$I$12,3,FALSE),FALSE)</f>
        <v>3</v>
      </c>
      <c r="E189" s="34" t="str">
        <f>VLOOKUP(A189,'Daten alle Lose'!$A$10:$H$196,4,FALSE)</f>
        <v>Stück</v>
      </c>
      <c r="F189" s="63">
        <f>VLOOKUP(A189,'Daten alle Lose'!$A$10:$H$196,3,FALSE)</f>
        <v>1</v>
      </c>
      <c r="G189" s="109"/>
      <c r="H189" s="72"/>
      <c r="I189" s="277"/>
      <c r="J189" s="277"/>
      <c r="K189" s="120">
        <f t="shared" si="22"/>
        <v>0</v>
      </c>
      <c r="L189" s="74">
        <f t="shared" si="23"/>
        <v>0</v>
      </c>
    </row>
    <row r="190" spans="1:12" ht="27" customHeight="1" x14ac:dyDescent="0.2">
      <c r="A190" s="61" t="s">
        <v>515</v>
      </c>
      <c r="B190" s="62" t="s">
        <v>497</v>
      </c>
      <c r="C190" s="34" t="str">
        <f>VLOOKUP(A190,'Daten alle Lose'!$A$10:$H$196,5,FALSE)</f>
        <v>U</v>
      </c>
      <c r="D190" s="34">
        <f>VLOOKUP(A190,'Daten alle Lose'!$A$10:$I$196,HLOOKUP($F$6,'Daten alle Lose'!$A$10:$I$12,3,FALSE),FALSE)</f>
        <v>2000</v>
      </c>
      <c r="E190" s="34" t="str">
        <f>VLOOKUP(A190,'Daten alle Lose'!$A$10:$H$196,4,FALSE)</f>
        <v>m²</v>
      </c>
      <c r="F190" s="63">
        <f>VLOOKUP(A190,'Daten alle Lose'!$A$10:$H$196,3,FALSE)</f>
        <v>10</v>
      </c>
      <c r="G190" s="109"/>
      <c r="H190" s="72"/>
      <c r="I190" s="277"/>
      <c r="J190" s="277"/>
      <c r="K190" s="120">
        <f t="shared" si="22"/>
        <v>0</v>
      </c>
      <c r="L190" s="74">
        <f t="shared" si="23"/>
        <v>0</v>
      </c>
    </row>
    <row r="191" spans="1:12" ht="27" customHeight="1" x14ac:dyDescent="0.2">
      <c r="A191" s="57"/>
      <c r="B191" s="65"/>
      <c r="C191" s="70"/>
      <c r="D191" s="70"/>
      <c r="E191" s="70"/>
      <c r="F191" s="70"/>
      <c r="G191" s="70"/>
      <c r="H191" s="70"/>
      <c r="I191" s="67"/>
      <c r="J191" s="67"/>
      <c r="K191" s="124" t="s">
        <v>504</v>
      </c>
      <c r="L191" s="69" t="e">
        <f>SUM(L185:L190)</f>
        <v>#N/A</v>
      </c>
    </row>
    <row r="192" spans="1:12" ht="18" customHeight="1" x14ac:dyDescent="0.2">
      <c r="A192" s="126"/>
      <c r="B192" s="127"/>
      <c r="C192" s="127"/>
      <c r="D192" s="127"/>
      <c r="E192" s="127"/>
      <c r="F192" s="127"/>
      <c r="G192" s="127"/>
      <c r="H192" s="127"/>
      <c r="I192" s="127"/>
      <c r="J192" s="127"/>
      <c r="K192" s="127"/>
      <c r="L192" s="128"/>
    </row>
    <row r="193" spans="1:12" ht="27" customHeight="1" x14ac:dyDescent="0.2">
      <c r="A193" s="57" t="s">
        <v>184</v>
      </c>
      <c r="B193" s="65" t="s">
        <v>185</v>
      </c>
      <c r="C193" s="59"/>
      <c r="D193" s="59"/>
      <c r="E193" s="59"/>
      <c r="F193" s="59"/>
      <c r="G193" s="59"/>
      <c r="H193" s="59"/>
      <c r="I193" s="59"/>
      <c r="J193" s="59"/>
      <c r="K193" s="59"/>
      <c r="L193" s="60"/>
    </row>
    <row r="194" spans="1:12" ht="27" customHeight="1" x14ac:dyDescent="0.2">
      <c r="A194" s="61" t="s">
        <v>186</v>
      </c>
      <c r="B194" s="62" t="s">
        <v>204</v>
      </c>
      <c r="C194" s="34" t="str">
        <f>VLOOKUP(A194,'Daten alle Lose'!$A$10:$H$196,5,FALSE)</f>
        <v>NU</v>
      </c>
      <c r="D194" s="34">
        <f>VLOOKUP(A194,'Daten alle Lose'!$A$10:$I$196,HLOOKUP($F$6,'Daten alle Lose'!$A$10:$I$12,3,FALSE),FALSE)</f>
        <v>20</v>
      </c>
      <c r="E194" s="34" t="str">
        <f>VLOOKUP(A194,'Daten alle Lose'!$A$10:$H$196,4,FALSE)</f>
        <v>lfm</v>
      </c>
      <c r="F194" s="63">
        <f>VLOOKUP(A194,'Daten alle Lose'!$A$10:$H$196,3,FALSE)</f>
        <v>1</v>
      </c>
      <c r="G194" s="109"/>
      <c r="H194" s="72"/>
      <c r="I194" s="277"/>
      <c r="J194" s="277"/>
      <c r="K194" s="120">
        <f t="shared" ref="K194:K213" si="24">ROUND(I194+J194,4)</f>
        <v>0</v>
      </c>
      <c r="L194" s="74">
        <f t="shared" ref="L194:L213" si="25">K194*D194*F194</f>
        <v>0</v>
      </c>
    </row>
    <row r="195" spans="1:12" ht="27" customHeight="1" x14ac:dyDescent="0.2">
      <c r="A195" s="61" t="s">
        <v>187</v>
      </c>
      <c r="B195" s="62" t="s">
        <v>205</v>
      </c>
      <c r="C195" s="34" t="str">
        <f>VLOOKUP(A195,'Daten alle Lose'!$A$10:$H$196,5,FALSE)</f>
        <v>NU</v>
      </c>
      <c r="D195" s="34">
        <f>VLOOKUP(A195,'Daten alle Lose'!$A$10:$I$196,HLOOKUP($F$6,'Daten alle Lose'!$A$10:$I$12,3,FALSE),FALSE)</f>
        <v>50</v>
      </c>
      <c r="E195" s="34" t="str">
        <f>VLOOKUP(A195,'Daten alle Lose'!$A$10:$H$196,4,FALSE)</f>
        <v>m²</v>
      </c>
      <c r="F195" s="63">
        <f>VLOOKUP(A195,'Daten alle Lose'!$A$10:$H$196,3,FALSE)</f>
        <v>1</v>
      </c>
      <c r="G195" s="109"/>
      <c r="H195" s="72"/>
      <c r="I195" s="277"/>
      <c r="J195" s="277"/>
      <c r="K195" s="120">
        <f t="shared" si="24"/>
        <v>0</v>
      </c>
      <c r="L195" s="74">
        <f t="shared" si="25"/>
        <v>0</v>
      </c>
    </row>
    <row r="196" spans="1:12" ht="27" customHeight="1" x14ac:dyDescent="0.2">
      <c r="A196" s="61" t="s">
        <v>188</v>
      </c>
      <c r="B196" s="62" t="s">
        <v>475</v>
      </c>
      <c r="C196" s="34" t="str">
        <f>VLOOKUP(A196,'Daten alle Lose'!$A$10:$H$196,5,FALSE)</f>
        <v>NU</v>
      </c>
      <c r="D196" s="34">
        <f>VLOOKUP(A196,'Daten alle Lose'!$A$10:$I$196,HLOOKUP($F$6,'Daten alle Lose'!$A$10:$I$12,3,FALSE),FALSE)</f>
        <v>20</v>
      </c>
      <c r="E196" s="34" t="str">
        <f>VLOOKUP(A196,'Daten alle Lose'!$A$10:$H$196,4,FALSE)</f>
        <v>lfm</v>
      </c>
      <c r="F196" s="63">
        <f>VLOOKUP(A196,'Daten alle Lose'!$A$10:$H$196,3,FALSE)</f>
        <v>1</v>
      </c>
      <c r="G196" s="109"/>
      <c r="H196" s="72"/>
      <c r="I196" s="277"/>
      <c r="J196" s="277"/>
      <c r="K196" s="120">
        <f t="shared" si="24"/>
        <v>0</v>
      </c>
      <c r="L196" s="74">
        <f t="shared" si="25"/>
        <v>0</v>
      </c>
    </row>
    <row r="197" spans="1:12" ht="27" customHeight="1" x14ac:dyDescent="0.2">
      <c r="A197" s="61" t="s">
        <v>189</v>
      </c>
      <c r="B197" s="62" t="s">
        <v>206</v>
      </c>
      <c r="C197" s="34" t="str">
        <f>VLOOKUP(A197,'Daten alle Lose'!$A$10:$H$196,5,FALSE)</f>
        <v>NU</v>
      </c>
      <c r="D197" s="34">
        <f>VLOOKUP(A197,'Daten alle Lose'!$A$10:$I$196,HLOOKUP($F$6,'Daten alle Lose'!$A$10:$I$12,3,FALSE),FALSE)</f>
        <v>10</v>
      </c>
      <c r="E197" s="34" t="str">
        <f>VLOOKUP(A197,'Daten alle Lose'!$A$10:$H$196,4,FALSE)</f>
        <v>m³</v>
      </c>
      <c r="F197" s="63">
        <f>VLOOKUP(A197,'Daten alle Lose'!$A$10:$H$196,3,FALSE)</f>
        <v>1</v>
      </c>
      <c r="G197" s="109"/>
      <c r="H197" s="72"/>
      <c r="I197" s="277"/>
      <c r="J197" s="277"/>
      <c r="K197" s="120">
        <f t="shared" si="24"/>
        <v>0</v>
      </c>
      <c r="L197" s="74">
        <f t="shared" si="25"/>
        <v>0</v>
      </c>
    </row>
    <row r="198" spans="1:12" ht="27" customHeight="1" x14ac:dyDescent="0.2">
      <c r="A198" s="61" t="s">
        <v>190</v>
      </c>
      <c r="B198" s="62" t="s">
        <v>207</v>
      </c>
      <c r="C198" s="34" t="str">
        <f>VLOOKUP(A198,'Daten alle Lose'!$A$10:$H$196,5,FALSE)</f>
        <v>NU</v>
      </c>
      <c r="D198" s="34">
        <f>VLOOKUP(A198,'Daten alle Lose'!$A$10:$I$196,HLOOKUP($F$6,'Daten alle Lose'!$A$10:$I$12,3,FALSE),FALSE)</f>
        <v>50</v>
      </c>
      <c r="E198" s="34" t="str">
        <f>VLOOKUP(A198,'Daten alle Lose'!$A$10:$H$196,4,FALSE)</f>
        <v>m²</v>
      </c>
      <c r="F198" s="63">
        <f>VLOOKUP(A198,'Daten alle Lose'!$A$10:$H$196,3,FALSE)</f>
        <v>1</v>
      </c>
      <c r="G198" s="109"/>
      <c r="H198" s="72"/>
      <c r="I198" s="277"/>
      <c r="J198" s="277"/>
      <c r="K198" s="120">
        <f t="shared" si="24"/>
        <v>0</v>
      </c>
      <c r="L198" s="74">
        <f t="shared" si="25"/>
        <v>0</v>
      </c>
    </row>
    <row r="199" spans="1:12" ht="27" customHeight="1" x14ac:dyDescent="0.2">
      <c r="A199" s="61" t="s">
        <v>191</v>
      </c>
      <c r="B199" s="62" t="s">
        <v>208</v>
      </c>
      <c r="C199" s="34" t="str">
        <f>VLOOKUP(A199,'Daten alle Lose'!$A$10:$H$196,5,FALSE)</f>
        <v>NU</v>
      </c>
      <c r="D199" s="34">
        <f>VLOOKUP(A199,'Daten alle Lose'!$A$10:$I$196,HLOOKUP($F$6,'Daten alle Lose'!$A$10:$I$12,3,FALSE),FALSE)</f>
        <v>50</v>
      </c>
      <c r="E199" s="34" t="str">
        <f>VLOOKUP(A199,'Daten alle Lose'!$A$10:$H$196,4,FALSE)</f>
        <v>m²</v>
      </c>
      <c r="F199" s="63">
        <f>VLOOKUP(A199,'Daten alle Lose'!$A$10:$H$196,3,FALSE)</f>
        <v>1</v>
      </c>
      <c r="G199" s="109"/>
      <c r="H199" s="72"/>
      <c r="I199" s="277"/>
      <c r="J199" s="277"/>
      <c r="K199" s="120">
        <f t="shared" si="24"/>
        <v>0</v>
      </c>
      <c r="L199" s="74">
        <f t="shared" si="25"/>
        <v>0</v>
      </c>
    </row>
    <row r="200" spans="1:12" ht="27" customHeight="1" x14ac:dyDescent="0.2">
      <c r="A200" s="61" t="s">
        <v>192</v>
      </c>
      <c r="B200" s="62" t="str">
        <f>'Daten alle Lose'!B171</f>
        <v>Schottertragschicht 28 cm</v>
      </c>
      <c r="C200" s="34" t="str">
        <f>VLOOKUP(A200,'Daten alle Lose'!$A$10:$H$196,5,FALSE)</f>
        <v>NU</v>
      </c>
      <c r="D200" s="34">
        <f>VLOOKUP(A200,'Daten alle Lose'!$A$10:$I$196,HLOOKUP($F$6,'Daten alle Lose'!$A$10:$I$12,3,FALSE),FALSE)</f>
        <v>30</v>
      </c>
      <c r="E200" s="34" t="str">
        <f>VLOOKUP(A200,'Daten alle Lose'!$A$10:$H$196,4,FALSE)</f>
        <v>m²</v>
      </c>
      <c r="F200" s="63">
        <f>VLOOKUP(A200,'Daten alle Lose'!$A$10:$H$196,3,FALSE)</f>
        <v>1</v>
      </c>
      <c r="G200" s="109"/>
      <c r="H200" s="72"/>
      <c r="I200" s="277"/>
      <c r="J200" s="277"/>
      <c r="K200" s="120">
        <f t="shared" si="24"/>
        <v>0</v>
      </c>
      <c r="L200" s="74">
        <f t="shared" si="25"/>
        <v>0</v>
      </c>
    </row>
    <row r="201" spans="1:12" ht="27" customHeight="1" x14ac:dyDescent="0.2">
      <c r="A201" s="61" t="s">
        <v>193</v>
      </c>
      <c r="B201" s="62" t="str">
        <f>'Daten alle Lose'!B172</f>
        <v>Schottertragschicht 18 cm</v>
      </c>
      <c r="C201" s="34" t="str">
        <f>VLOOKUP(A201,'Daten alle Lose'!$A$10:$H$196,5,FALSE)</f>
        <v>NU</v>
      </c>
      <c r="D201" s="34">
        <f>VLOOKUP(A201,'Daten alle Lose'!$A$10:$I$196,HLOOKUP($F$6,'Daten alle Lose'!$A$10:$I$12,3,FALSE),FALSE)</f>
        <v>30</v>
      </c>
      <c r="E201" s="34" t="str">
        <f>VLOOKUP(A201,'Daten alle Lose'!$A$10:$H$196,4,FALSE)</f>
        <v>m²</v>
      </c>
      <c r="F201" s="63">
        <f>VLOOKUP(A201,'Daten alle Lose'!$A$10:$H$196,3,FALSE)</f>
        <v>1</v>
      </c>
      <c r="G201" s="109"/>
      <c r="H201" s="72"/>
      <c r="I201" s="277"/>
      <c r="J201" s="277"/>
      <c r="K201" s="120">
        <f t="shared" si="24"/>
        <v>0</v>
      </c>
      <c r="L201" s="74">
        <f t="shared" si="25"/>
        <v>0</v>
      </c>
    </row>
    <row r="202" spans="1:12" ht="27" customHeight="1" x14ac:dyDescent="0.2">
      <c r="A202" s="61" t="s">
        <v>194</v>
      </c>
      <c r="B202" s="62" t="s">
        <v>476</v>
      </c>
      <c r="C202" s="34" t="str">
        <f>VLOOKUP(A202,'Daten alle Lose'!$A$10:$H$196,5,FALSE)</f>
        <v>NU</v>
      </c>
      <c r="D202" s="34">
        <f>VLOOKUP(A202,'Daten alle Lose'!$A$10:$I$196,HLOOKUP($F$6,'Daten alle Lose'!$A$10:$I$12,3,FALSE),FALSE)</f>
        <v>30</v>
      </c>
      <c r="E202" s="34" t="str">
        <f>VLOOKUP(A202,'Daten alle Lose'!$A$10:$H$196,4,FALSE)</f>
        <v>lfm</v>
      </c>
      <c r="F202" s="63">
        <f>VLOOKUP(A202,'Daten alle Lose'!$A$10:$H$196,3,FALSE)</f>
        <v>1</v>
      </c>
      <c r="G202" s="109"/>
      <c r="H202" s="72"/>
      <c r="I202" s="277"/>
      <c r="J202" s="277"/>
      <c r="K202" s="120">
        <f t="shared" si="24"/>
        <v>0</v>
      </c>
      <c r="L202" s="74">
        <f t="shared" si="25"/>
        <v>0</v>
      </c>
    </row>
    <row r="203" spans="1:12" ht="27" customHeight="1" x14ac:dyDescent="0.2">
      <c r="A203" s="61" t="s">
        <v>195</v>
      </c>
      <c r="B203" s="62" t="s">
        <v>496</v>
      </c>
      <c r="C203" s="34" t="str">
        <f>VLOOKUP(A203,'Daten alle Lose'!$A$10:$H$196,5,FALSE)</f>
        <v>NU</v>
      </c>
      <c r="D203" s="34">
        <f>VLOOKUP(A203,'Daten alle Lose'!$A$10:$I$196,HLOOKUP($F$6,'Daten alle Lose'!$A$10:$I$12,3,FALSE),FALSE)</f>
        <v>20</v>
      </c>
      <c r="E203" s="34" t="str">
        <f>VLOOKUP(A203,'Daten alle Lose'!$A$10:$H$196,4,FALSE)</f>
        <v>lfm</v>
      </c>
      <c r="F203" s="63">
        <f>VLOOKUP(A203,'Daten alle Lose'!$A$10:$H$196,3,FALSE)</f>
        <v>1</v>
      </c>
      <c r="G203" s="109"/>
      <c r="H203" s="72"/>
      <c r="I203" s="277"/>
      <c r="J203" s="277"/>
      <c r="K203" s="120">
        <f t="shared" si="24"/>
        <v>0</v>
      </c>
      <c r="L203" s="74">
        <f t="shared" si="25"/>
        <v>0</v>
      </c>
    </row>
    <row r="204" spans="1:12" ht="27" customHeight="1" x14ac:dyDescent="0.2">
      <c r="A204" s="61" t="s">
        <v>196</v>
      </c>
      <c r="B204" s="62" t="s">
        <v>477</v>
      </c>
      <c r="C204" s="34" t="str">
        <f>VLOOKUP(A204,'Daten alle Lose'!$A$10:$H$196,5,FALSE)</f>
        <v>NU</v>
      </c>
      <c r="D204" s="34">
        <f>VLOOKUP(A204,'Daten alle Lose'!$A$10:$I$196,HLOOKUP($F$6,'Daten alle Lose'!$A$10:$I$12,3,FALSE),FALSE)</f>
        <v>30</v>
      </c>
      <c r="E204" s="34" t="str">
        <f>VLOOKUP(A204,'Daten alle Lose'!$A$10:$H$196,4,FALSE)</f>
        <v>m²</v>
      </c>
      <c r="F204" s="63">
        <f>VLOOKUP(A204,'Daten alle Lose'!$A$10:$H$196,3,FALSE)</f>
        <v>1</v>
      </c>
      <c r="G204" s="109"/>
      <c r="H204" s="72"/>
      <c r="I204" s="277"/>
      <c r="J204" s="277"/>
      <c r="K204" s="120">
        <f t="shared" si="24"/>
        <v>0</v>
      </c>
      <c r="L204" s="74">
        <f t="shared" si="25"/>
        <v>0</v>
      </c>
    </row>
    <row r="205" spans="1:12" ht="27" customHeight="1" x14ac:dyDescent="0.2">
      <c r="A205" s="61" t="s">
        <v>197</v>
      </c>
      <c r="B205" s="62" t="s">
        <v>478</v>
      </c>
      <c r="C205" s="34" t="str">
        <f>VLOOKUP(A205,'Daten alle Lose'!$A$10:$H$196,5,FALSE)</f>
        <v>NU</v>
      </c>
      <c r="D205" s="34">
        <f>VLOOKUP(A205,'Daten alle Lose'!$A$10:$I$196,HLOOKUP($F$6,'Daten alle Lose'!$A$10:$I$12,3,FALSE),FALSE)</f>
        <v>20</v>
      </c>
      <c r="E205" s="34" t="str">
        <f>VLOOKUP(A205,'Daten alle Lose'!$A$10:$H$196,4,FALSE)</f>
        <v>lfm</v>
      </c>
      <c r="F205" s="63">
        <f>VLOOKUP(A205,'Daten alle Lose'!$A$10:$H$196,3,FALSE)</f>
        <v>1</v>
      </c>
      <c r="G205" s="109"/>
      <c r="H205" s="72"/>
      <c r="I205" s="277"/>
      <c r="J205" s="277"/>
      <c r="K205" s="120">
        <f t="shared" si="24"/>
        <v>0</v>
      </c>
      <c r="L205" s="74">
        <f t="shared" si="25"/>
        <v>0</v>
      </c>
    </row>
    <row r="206" spans="1:12" ht="27" customHeight="1" x14ac:dyDescent="0.2">
      <c r="A206" s="61" t="s">
        <v>198</v>
      </c>
      <c r="B206" s="62" t="s">
        <v>209</v>
      </c>
      <c r="C206" s="34" t="str">
        <f>VLOOKUP(A206,'Daten alle Lose'!$A$10:$H$196,5,FALSE)</f>
        <v>NU</v>
      </c>
      <c r="D206" s="34">
        <f>VLOOKUP(A206,'Daten alle Lose'!$A$10:$I$196,HLOOKUP($F$6,'Daten alle Lose'!$A$10:$I$12,3,FALSE),FALSE)</f>
        <v>30</v>
      </c>
      <c r="E206" s="34" t="str">
        <f>VLOOKUP(A206,'Daten alle Lose'!$A$10:$H$196,4,FALSE)</f>
        <v>m²</v>
      </c>
      <c r="F206" s="63">
        <f>VLOOKUP(A206,'Daten alle Lose'!$A$10:$H$196,3,FALSE)</f>
        <v>1</v>
      </c>
      <c r="G206" s="109"/>
      <c r="H206" s="72"/>
      <c r="I206" s="277"/>
      <c r="J206" s="277"/>
      <c r="K206" s="120">
        <f t="shared" si="24"/>
        <v>0</v>
      </c>
      <c r="L206" s="74">
        <f t="shared" si="25"/>
        <v>0</v>
      </c>
    </row>
    <row r="207" spans="1:12" ht="27" customHeight="1" x14ac:dyDescent="0.2">
      <c r="A207" s="61" t="s">
        <v>199</v>
      </c>
      <c r="B207" s="62" t="s">
        <v>479</v>
      </c>
      <c r="C207" s="34" t="str">
        <f>VLOOKUP(A207,'Daten alle Lose'!$A$10:$H$196,5,FALSE)</f>
        <v>NU</v>
      </c>
      <c r="D207" s="34">
        <f>VLOOKUP(A207,'Daten alle Lose'!$A$10:$I$196,HLOOKUP($F$6,'Daten alle Lose'!$A$10:$I$12,3,FALSE),FALSE)</f>
        <v>10</v>
      </c>
      <c r="E207" s="34" t="str">
        <f>VLOOKUP(A207,'Daten alle Lose'!$A$10:$H$196,4,FALSE)</f>
        <v>lfm</v>
      </c>
      <c r="F207" s="63">
        <f>VLOOKUP(A207,'Daten alle Lose'!$A$10:$H$196,3,FALSE)</f>
        <v>1</v>
      </c>
      <c r="G207" s="109"/>
      <c r="H207" s="72"/>
      <c r="I207" s="277"/>
      <c r="J207" s="277"/>
      <c r="K207" s="120">
        <f t="shared" si="24"/>
        <v>0</v>
      </c>
      <c r="L207" s="74">
        <f t="shared" si="25"/>
        <v>0</v>
      </c>
    </row>
    <row r="208" spans="1:12" ht="27" customHeight="1" x14ac:dyDescent="0.2">
      <c r="A208" s="61" t="s">
        <v>200</v>
      </c>
      <c r="B208" s="62" t="s">
        <v>210</v>
      </c>
      <c r="C208" s="34" t="str">
        <f>VLOOKUP(A208,'Daten alle Lose'!$A$10:$H$196,5,FALSE)</f>
        <v>NU</v>
      </c>
      <c r="D208" s="34">
        <f>VLOOKUP(A208,'Daten alle Lose'!$A$10:$I$196,HLOOKUP($F$6,'Daten alle Lose'!$A$10:$I$12,3,FALSE),FALSE)</f>
        <v>20</v>
      </c>
      <c r="E208" s="34" t="str">
        <f>VLOOKUP(A208,'Daten alle Lose'!$A$10:$H$196,4,FALSE)</f>
        <v>m²</v>
      </c>
      <c r="F208" s="63">
        <f>VLOOKUP(A208,'Daten alle Lose'!$A$10:$H$196,3,FALSE)</f>
        <v>1</v>
      </c>
      <c r="G208" s="109"/>
      <c r="H208" s="72"/>
      <c r="I208" s="277"/>
      <c r="J208" s="277"/>
      <c r="K208" s="120">
        <f t="shared" si="24"/>
        <v>0</v>
      </c>
      <c r="L208" s="74">
        <f t="shared" si="25"/>
        <v>0</v>
      </c>
    </row>
    <row r="209" spans="1:12" ht="27" customHeight="1" x14ac:dyDescent="0.2">
      <c r="A209" s="61" t="s">
        <v>201</v>
      </c>
      <c r="B209" s="62" t="s">
        <v>211</v>
      </c>
      <c r="C209" s="34" t="str">
        <f>VLOOKUP(A209,'Daten alle Lose'!$A$10:$H$196,5,FALSE)</f>
        <v>NU</v>
      </c>
      <c r="D209" s="34">
        <f>VLOOKUP(A209,'Daten alle Lose'!$A$10:$I$196,HLOOKUP($F$6,'Daten alle Lose'!$A$10:$I$12,3,FALSE),FALSE)</f>
        <v>20</v>
      </c>
      <c r="E209" s="34" t="str">
        <f>VLOOKUP(A209,'Daten alle Lose'!$A$10:$H$196,4,FALSE)</f>
        <v>m²</v>
      </c>
      <c r="F209" s="63">
        <f>VLOOKUP(A209,'Daten alle Lose'!$A$10:$H$196,3,FALSE)</f>
        <v>1</v>
      </c>
      <c r="G209" s="109"/>
      <c r="H209" s="72"/>
      <c r="I209" s="277"/>
      <c r="J209" s="277"/>
      <c r="K209" s="120">
        <f t="shared" si="24"/>
        <v>0</v>
      </c>
      <c r="L209" s="74">
        <f t="shared" si="25"/>
        <v>0</v>
      </c>
    </row>
    <row r="210" spans="1:12" ht="27" customHeight="1" x14ac:dyDescent="0.2">
      <c r="A210" s="61" t="s">
        <v>202</v>
      </c>
      <c r="B210" s="62" t="s">
        <v>250</v>
      </c>
      <c r="C210" s="34" t="str">
        <f>VLOOKUP(A210,'Daten alle Lose'!$A$10:$H$196,5,FALSE)</f>
        <v>NU</v>
      </c>
      <c r="D210" s="34">
        <f>VLOOKUP(A210,'Daten alle Lose'!$A$10:$I$196,HLOOKUP($F$6,'Daten alle Lose'!$A$10:$I$12,3,FALSE),FALSE)</f>
        <v>10</v>
      </c>
      <c r="E210" s="34" t="str">
        <f>VLOOKUP(A210,'Daten alle Lose'!$A$10:$H$196,4,FALSE)</f>
        <v>m²</v>
      </c>
      <c r="F210" s="63">
        <f>VLOOKUP(A210,'Daten alle Lose'!$A$10:$H$196,3,FALSE)</f>
        <v>1</v>
      </c>
      <c r="G210" s="109"/>
      <c r="H210" s="72"/>
      <c r="I210" s="277"/>
      <c r="J210" s="277"/>
      <c r="K210" s="120">
        <f t="shared" si="24"/>
        <v>0</v>
      </c>
      <c r="L210" s="74">
        <f t="shared" si="25"/>
        <v>0</v>
      </c>
    </row>
    <row r="211" spans="1:12" ht="27" customHeight="1" x14ac:dyDescent="0.2">
      <c r="A211" s="61" t="s">
        <v>203</v>
      </c>
      <c r="B211" s="62" t="s">
        <v>251</v>
      </c>
      <c r="C211" s="34" t="str">
        <f>VLOOKUP(A211,'Daten alle Lose'!$A$10:$H$196,5,FALSE)</f>
        <v>NU</v>
      </c>
      <c r="D211" s="34">
        <f>VLOOKUP(A211,'Daten alle Lose'!$A$10:$I$196,HLOOKUP($F$6,'Daten alle Lose'!$A$10:$I$12,3,FALSE),FALSE)</f>
        <v>10</v>
      </c>
      <c r="E211" s="34" t="str">
        <f>VLOOKUP(A211,'Daten alle Lose'!$A$10:$H$196,4,FALSE)</f>
        <v>m²</v>
      </c>
      <c r="F211" s="63">
        <f>VLOOKUP(A211,'Daten alle Lose'!$A$10:$H$196,3,FALSE)</f>
        <v>1</v>
      </c>
      <c r="G211" s="109"/>
      <c r="H211" s="72"/>
      <c r="I211" s="277"/>
      <c r="J211" s="277"/>
      <c r="K211" s="120">
        <f t="shared" si="24"/>
        <v>0</v>
      </c>
      <c r="L211" s="74">
        <f t="shared" si="25"/>
        <v>0</v>
      </c>
    </row>
    <row r="212" spans="1:12" ht="27" customHeight="1" x14ac:dyDescent="0.2">
      <c r="A212" s="61" t="s">
        <v>252</v>
      </c>
      <c r="B212" s="62" t="s">
        <v>212</v>
      </c>
      <c r="C212" s="34" t="str">
        <f>VLOOKUP(A212,'Daten alle Lose'!$A$10:$H$196,5,FALSE)</f>
        <v>NU</v>
      </c>
      <c r="D212" s="34">
        <f>VLOOKUP(A212,'Daten alle Lose'!$A$10:$I$196,HLOOKUP($F$6,'Daten alle Lose'!$A$10:$I$12,3,FALSE),FALSE)</f>
        <v>1</v>
      </c>
      <c r="E212" s="34" t="str">
        <f>VLOOKUP(A212,'Daten alle Lose'!$A$10:$H$196,4,FALSE)</f>
        <v>Stück</v>
      </c>
      <c r="F212" s="63">
        <f>VLOOKUP(A212,'Daten alle Lose'!$A$10:$H$196,3,FALSE)</f>
        <v>1</v>
      </c>
      <c r="G212" s="109"/>
      <c r="H212" s="72"/>
      <c r="I212" s="277"/>
      <c r="J212" s="277"/>
      <c r="K212" s="120">
        <f t="shared" si="24"/>
        <v>0</v>
      </c>
      <c r="L212" s="74">
        <f t="shared" si="25"/>
        <v>0</v>
      </c>
    </row>
    <row r="213" spans="1:12" ht="27" customHeight="1" x14ac:dyDescent="0.2">
      <c r="A213" s="61" t="s">
        <v>253</v>
      </c>
      <c r="B213" s="62" t="s">
        <v>213</v>
      </c>
      <c r="C213" s="34" t="str">
        <f>VLOOKUP(A213,'Daten alle Lose'!$A$10:$H$196,5,FALSE)</f>
        <v>NU</v>
      </c>
      <c r="D213" s="34">
        <f>VLOOKUP(A213,'Daten alle Lose'!$A$10:$I$196,HLOOKUP($F$6,'Daten alle Lose'!$A$10:$I$12,3,FALSE),FALSE)</f>
        <v>5</v>
      </c>
      <c r="E213" s="34" t="str">
        <f>VLOOKUP(A213,'Daten alle Lose'!$A$10:$H$196,4,FALSE)</f>
        <v>lfm</v>
      </c>
      <c r="F213" s="63">
        <f>VLOOKUP(A213,'Daten alle Lose'!$A$10:$H$196,3,FALSE)</f>
        <v>1</v>
      </c>
      <c r="G213" s="109"/>
      <c r="H213" s="72"/>
      <c r="I213" s="277"/>
      <c r="J213" s="277"/>
      <c r="K213" s="120">
        <f t="shared" si="24"/>
        <v>0</v>
      </c>
      <c r="L213" s="74">
        <f t="shared" si="25"/>
        <v>0</v>
      </c>
    </row>
    <row r="214" spans="1:12" ht="27" customHeight="1" x14ac:dyDescent="0.2">
      <c r="A214" s="57"/>
      <c r="B214" s="65"/>
      <c r="C214" s="70"/>
      <c r="D214" s="70"/>
      <c r="E214" s="70"/>
      <c r="F214" s="70"/>
      <c r="G214" s="70"/>
      <c r="H214" s="70"/>
      <c r="I214" s="67"/>
      <c r="J214" s="67"/>
      <c r="K214" s="124" t="s">
        <v>504</v>
      </c>
      <c r="L214" s="69">
        <f>SUM(L194:L213)</f>
        <v>0</v>
      </c>
    </row>
    <row r="215" spans="1:12" ht="18" customHeight="1" thickBot="1" x14ac:dyDescent="0.25">
      <c r="A215" s="126"/>
      <c r="B215" s="127"/>
      <c r="C215" s="127"/>
      <c r="D215" s="127"/>
      <c r="E215" s="127"/>
      <c r="F215" s="127"/>
      <c r="G215" s="127"/>
      <c r="H215" s="127"/>
      <c r="I215" s="127"/>
      <c r="J215" s="127"/>
      <c r="K215" s="127"/>
      <c r="L215" s="128"/>
    </row>
    <row r="216" spans="1:12" ht="44.65" customHeight="1" thickTop="1" thickBot="1" x14ac:dyDescent="0.3">
      <c r="A216" s="57" t="s">
        <v>214</v>
      </c>
      <c r="B216" s="58" t="s">
        <v>215</v>
      </c>
      <c r="C216" s="59"/>
      <c r="D216" s="59"/>
      <c r="E216" s="59"/>
      <c r="F216" s="59"/>
      <c r="G216" s="59"/>
      <c r="H216" s="122" t="s">
        <v>420</v>
      </c>
      <c r="I216" s="30" t="s">
        <v>536</v>
      </c>
      <c r="J216" s="30" t="s">
        <v>537</v>
      </c>
      <c r="K216" s="59"/>
      <c r="L216" s="60"/>
    </row>
    <row r="217" spans="1:12" ht="27" customHeight="1" thickTop="1" x14ac:dyDescent="0.2">
      <c r="A217" s="61" t="s">
        <v>216</v>
      </c>
      <c r="B217" s="62" t="s">
        <v>226</v>
      </c>
      <c r="C217" s="34" t="str">
        <f>VLOOKUP(A217,'Daten alle Lose'!$A$10:$H$196,5,FALSE)</f>
        <v>NU</v>
      </c>
      <c r="D217" s="34">
        <f>VLOOKUP(A217,'Daten alle Lose'!$A$10:$I$196,HLOOKUP($F$6,'Daten alle Lose'!$A$10:$I$12,3,FALSE),FALSE)</f>
        <v>20</v>
      </c>
      <c r="E217" s="34" t="str">
        <f>VLOOKUP(A217,'Daten alle Lose'!$A$10:$H$196,4,FALSE)</f>
        <v>h</v>
      </c>
      <c r="F217" s="63">
        <f>VLOOKUP(A217,'Daten alle Lose'!$A$10:$H$196,3,FALSE)</f>
        <v>1</v>
      </c>
      <c r="G217" s="71"/>
      <c r="H217" s="279"/>
      <c r="I217" s="277"/>
      <c r="J217" s="132"/>
      <c r="K217" s="120">
        <f t="shared" ref="K217:K226" si="26">ROUND(I217+J217,4)</f>
        <v>0</v>
      </c>
      <c r="L217" s="74">
        <f t="shared" ref="L217:L226" si="27">K217*D217*F217</f>
        <v>0</v>
      </c>
    </row>
    <row r="218" spans="1:12" ht="27" customHeight="1" x14ac:dyDescent="0.2">
      <c r="A218" s="61" t="s">
        <v>217</v>
      </c>
      <c r="B218" s="62" t="s">
        <v>227</v>
      </c>
      <c r="C218" s="34" t="str">
        <f>VLOOKUP(A218,'Daten alle Lose'!$A$10:$H$196,5,FALSE)</f>
        <v>NU</v>
      </c>
      <c r="D218" s="34">
        <f>VLOOKUP(A218,'Daten alle Lose'!$A$10:$I$196,HLOOKUP($F$6,'Daten alle Lose'!$A$10:$I$12,3,FALSE),FALSE)</f>
        <v>20</v>
      </c>
      <c r="E218" s="34" t="str">
        <f>VLOOKUP(A218,'Daten alle Lose'!$A$10:$H$196,4,FALSE)</f>
        <v>h</v>
      </c>
      <c r="F218" s="63">
        <f>VLOOKUP(A218,'Daten alle Lose'!$A$10:$H$196,3,FALSE)</f>
        <v>1</v>
      </c>
      <c r="G218" s="72"/>
      <c r="H218" s="279"/>
      <c r="I218" s="277"/>
      <c r="J218" s="132"/>
      <c r="K218" s="120">
        <f t="shared" si="26"/>
        <v>0</v>
      </c>
      <c r="L218" s="74">
        <f t="shared" si="27"/>
        <v>0</v>
      </c>
    </row>
    <row r="219" spans="1:12" ht="27" customHeight="1" x14ac:dyDescent="0.2">
      <c r="A219" s="61" t="s">
        <v>218</v>
      </c>
      <c r="B219" s="62" t="s">
        <v>480</v>
      </c>
      <c r="C219" s="34" t="str">
        <f>VLOOKUP(A219,'Daten alle Lose'!$A$10:$H$196,5,FALSE)</f>
        <v>NU</v>
      </c>
      <c r="D219" s="34">
        <f>VLOOKUP(A219,'Daten alle Lose'!$A$10:$I$196,HLOOKUP($F$6,'Daten alle Lose'!$A$10:$I$12,3,FALSE),FALSE)</f>
        <v>1</v>
      </c>
      <c r="E219" s="34" t="str">
        <f>VLOOKUP(A219,'Daten alle Lose'!$A$10:$H$196,4,FALSE)</f>
        <v>h</v>
      </c>
      <c r="F219" s="63">
        <f>VLOOKUP(A219,'Daten alle Lose'!$A$10:$H$196,3,FALSE)</f>
        <v>1</v>
      </c>
      <c r="G219" s="72"/>
      <c r="H219" s="279"/>
      <c r="I219" s="277"/>
      <c r="J219" s="277"/>
      <c r="K219" s="120">
        <f t="shared" si="26"/>
        <v>0</v>
      </c>
      <c r="L219" s="74">
        <f t="shared" si="27"/>
        <v>0</v>
      </c>
    </row>
    <row r="220" spans="1:12" ht="27" customHeight="1" x14ac:dyDescent="0.2">
      <c r="A220" s="61" t="s">
        <v>219</v>
      </c>
      <c r="B220" s="62" t="s">
        <v>487</v>
      </c>
      <c r="C220" s="34" t="str">
        <f>VLOOKUP(A220,'Daten alle Lose'!$A$10:$H$196,5,FALSE)</f>
        <v>NU</v>
      </c>
      <c r="D220" s="34">
        <f>VLOOKUP(A220,'Daten alle Lose'!$A$10:$I$196,HLOOKUP($F$6,'Daten alle Lose'!$A$10:$I$12,3,FALSE),FALSE)</f>
        <v>1</v>
      </c>
      <c r="E220" s="34" t="str">
        <f>VLOOKUP(A220,'Daten alle Lose'!$A$10:$H$196,4,FALSE)</f>
        <v>h</v>
      </c>
      <c r="F220" s="63">
        <f>VLOOKUP(A220,'Daten alle Lose'!$A$10:$H$196,3,FALSE)</f>
        <v>1</v>
      </c>
      <c r="G220" s="72"/>
      <c r="H220" s="279"/>
      <c r="I220" s="277"/>
      <c r="J220" s="277"/>
      <c r="K220" s="120">
        <f t="shared" si="26"/>
        <v>0</v>
      </c>
      <c r="L220" s="74">
        <f t="shared" si="27"/>
        <v>0</v>
      </c>
    </row>
    <row r="221" spans="1:12" ht="27" customHeight="1" x14ac:dyDescent="0.2">
      <c r="A221" s="61" t="s">
        <v>220</v>
      </c>
      <c r="B221" s="62" t="s">
        <v>486</v>
      </c>
      <c r="C221" s="34" t="str">
        <f>VLOOKUP(A221,'Daten alle Lose'!$A$10:$H$196,5,FALSE)</f>
        <v>NU</v>
      </c>
      <c r="D221" s="34">
        <f>VLOOKUP(A221,'Daten alle Lose'!$A$10:$I$196,HLOOKUP($F$6,'Daten alle Lose'!$A$10:$I$12,3,FALSE),FALSE)</f>
        <v>1</v>
      </c>
      <c r="E221" s="34" t="str">
        <f>VLOOKUP(A221,'Daten alle Lose'!$A$10:$H$196,4,FALSE)</f>
        <v>h</v>
      </c>
      <c r="F221" s="63">
        <f>VLOOKUP(A221,'Daten alle Lose'!$A$10:$H$196,3,FALSE)</f>
        <v>1</v>
      </c>
      <c r="G221" s="72"/>
      <c r="H221" s="279"/>
      <c r="I221" s="277"/>
      <c r="J221" s="277"/>
      <c r="K221" s="120">
        <f t="shared" si="26"/>
        <v>0</v>
      </c>
      <c r="L221" s="74">
        <f t="shared" si="27"/>
        <v>0</v>
      </c>
    </row>
    <row r="222" spans="1:12" ht="27" customHeight="1" x14ac:dyDescent="0.2">
      <c r="A222" s="61" t="s">
        <v>221</v>
      </c>
      <c r="B222" s="62" t="s">
        <v>485</v>
      </c>
      <c r="C222" s="34" t="str">
        <f>VLOOKUP(A222,'Daten alle Lose'!$A$10:$H$196,5,FALSE)</f>
        <v>NU</v>
      </c>
      <c r="D222" s="34">
        <f>VLOOKUP(A222,'Daten alle Lose'!$A$10:$I$196,HLOOKUP($F$6,'Daten alle Lose'!$A$10:$I$12,3,FALSE),FALSE)</f>
        <v>1</v>
      </c>
      <c r="E222" s="34" t="str">
        <f>VLOOKUP(A222,'Daten alle Lose'!$A$10:$H$196,4,FALSE)</f>
        <v>h</v>
      </c>
      <c r="F222" s="63">
        <f>VLOOKUP(A222,'Daten alle Lose'!$A$10:$H$196,3,FALSE)</f>
        <v>1</v>
      </c>
      <c r="G222" s="72"/>
      <c r="H222" s="279"/>
      <c r="I222" s="277"/>
      <c r="J222" s="277"/>
      <c r="K222" s="120">
        <f t="shared" si="26"/>
        <v>0</v>
      </c>
      <c r="L222" s="74">
        <f t="shared" si="27"/>
        <v>0</v>
      </c>
    </row>
    <row r="223" spans="1:12" ht="27" customHeight="1" x14ac:dyDescent="0.2">
      <c r="A223" s="61" t="s">
        <v>222</v>
      </c>
      <c r="B223" s="62" t="s">
        <v>484</v>
      </c>
      <c r="C223" s="34" t="str">
        <f>VLOOKUP(A223,'Daten alle Lose'!$A$10:$H$196,5,FALSE)</f>
        <v>NU</v>
      </c>
      <c r="D223" s="34">
        <f>VLOOKUP(A223,'Daten alle Lose'!$A$10:$I$196,HLOOKUP($F$6,'Daten alle Lose'!$A$10:$I$12,3,FALSE),FALSE)</f>
        <v>1</v>
      </c>
      <c r="E223" s="34" t="str">
        <f>VLOOKUP(A223,'Daten alle Lose'!$A$10:$H$196,4,FALSE)</f>
        <v>h</v>
      </c>
      <c r="F223" s="63">
        <f>VLOOKUP(A223,'Daten alle Lose'!$A$10:$H$196,3,FALSE)</f>
        <v>1</v>
      </c>
      <c r="G223" s="72"/>
      <c r="H223" s="279"/>
      <c r="I223" s="277"/>
      <c r="J223" s="277"/>
      <c r="K223" s="120">
        <f t="shared" si="26"/>
        <v>0</v>
      </c>
      <c r="L223" s="74">
        <f t="shared" si="27"/>
        <v>0</v>
      </c>
    </row>
    <row r="224" spans="1:12" ht="27" customHeight="1" x14ac:dyDescent="0.2">
      <c r="A224" s="61" t="s">
        <v>223</v>
      </c>
      <c r="B224" s="62" t="s">
        <v>483</v>
      </c>
      <c r="C224" s="34" t="str">
        <f>VLOOKUP(A224,'Daten alle Lose'!$A$10:$H$196,5,FALSE)</f>
        <v>NU</v>
      </c>
      <c r="D224" s="34">
        <f>VLOOKUP(A224,'Daten alle Lose'!$A$10:$I$196,HLOOKUP($F$6,'Daten alle Lose'!$A$10:$I$12,3,FALSE),FALSE)</f>
        <v>1</v>
      </c>
      <c r="E224" s="34" t="str">
        <f>VLOOKUP(A224,'Daten alle Lose'!$A$10:$H$196,4,FALSE)</f>
        <v>h</v>
      </c>
      <c r="F224" s="63">
        <f>VLOOKUP(A224,'Daten alle Lose'!$A$10:$H$196,3,FALSE)</f>
        <v>1</v>
      </c>
      <c r="G224" s="72"/>
      <c r="H224" s="279"/>
      <c r="I224" s="277"/>
      <c r="J224" s="277"/>
      <c r="K224" s="120">
        <f t="shared" si="26"/>
        <v>0</v>
      </c>
      <c r="L224" s="74">
        <f t="shared" si="27"/>
        <v>0</v>
      </c>
    </row>
    <row r="225" spans="1:12" ht="27" customHeight="1" x14ac:dyDescent="0.2">
      <c r="A225" s="61" t="s">
        <v>224</v>
      </c>
      <c r="B225" s="62" t="s">
        <v>482</v>
      </c>
      <c r="C225" s="34" t="str">
        <f>VLOOKUP(A225,'Daten alle Lose'!$A$10:$H$196,5,FALSE)</f>
        <v>NU</v>
      </c>
      <c r="D225" s="34">
        <f>VLOOKUP(A225,'Daten alle Lose'!$A$10:$I$196,HLOOKUP($F$6,'Daten alle Lose'!$A$10:$I$12,3,FALSE),FALSE)</f>
        <v>1</v>
      </c>
      <c r="E225" s="34" t="str">
        <f>VLOOKUP(A225,'Daten alle Lose'!$A$10:$H$196,4,FALSE)</f>
        <v>h</v>
      </c>
      <c r="F225" s="63">
        <f>VLOOKUP(A225,'Daten alle Lose'!$A$10:$H$196,3,FALSE)</f>
        <v>1</v>
      </c>
      <c r="G225" s="72"/>
      <c r="H225" s="279"/>
      <c r="I225" s="277"/>
      <c r="J225" s="277"/>
      <c r="K225" s="120">
        <f t="shared" si="26"/>
        <v>0</v>
      </c>
      <c r="L225" s="74">
        <f t="shared" si="27"/>
        <v>0</v>
      </c>
    </row>
    <row r="226" spans="1:12" ht="27" customHeight="1" x14ac:dyDescent="0.2">
      <c r="A226" s="61" t="s">
        <v>225</v>
      </c>
      <c r="B226" s="62" t="s">
        <v>481</v>
      </c>
      <c r="C226" s="34" t="str">
        <f>VLOOKUP(A226,'Daten alle Lose'!$A$10:$H$196,5,FALSE)</f>
        <v>NU</v>
      </c>
      <c r="D226" s="34">
        <f>VLOOKUP(A226,'Daten alle Lose'!$A$10:$I$196,HLOOKUP($F$6,'Daten alle Lose'!$A$10:$I$12,3,FALSE),FALSE)</f>
        <v>1</v>
      </c>
      <c r="E226" s="34" t="str">
        <f>VLOOKUP(A226,'Daten alle Lose'!$A$10:$H$196,4,FALSE)</f>
        <v>h</v>
      </c>
      <c r="F226" s="63">
        <f>VLOOKUP(A226,'Daten alle Lose'!$A$10:$H$196,3,FALSE)</f>
        <v>1</v>
      </c>
      <c r="G226" s="73"/>
      <c r="H226" s="279"/>
      <c r="I226" s="277"/>
      <c r="J226" s="277"/>
      <c r="K226" s="120">
        <f t="shared" si="26"/>
        <v>0</v>
      </c>
      <c r="L226" s="74">
        <f t="shared" si="27"/>
        <v>0</v>
      </c>
    </row>
    <row r="227" spans="1:12" ht="27" customHeight="1" x14ac:dyDescent="0.2">
      <c r="A227" s="57"/>
      <c r="B227" s="65"/>
      <c r="C227" s="66"/>
      <c r="D227" s="66"/>
      <c r="E227" s="66"/>
      <c r="F227" s="66"/>
      <c r="G227" s="70"/>
      <c r="H227" s="70"/>
      <c r="I227" s="67"/>
      <c r="J227" s="67"/>
      <c r="K227" s="124" t="s">
        <v>504</v>
      </c>
      <c r="L227" s="69">
        <f>SUM(L217:L226)</f>
        <v>0</v>
      </c>
    </row>
    <row r="228" spans="1:12" ht="18" customHeight="1" x14ac:dyDescent="0.2">
      <c r="A228" s="126"/>
      <c r="B228" s="127"/>
      <c r="C228" s="127"/>
      <c r="D228" s="127"/>
      <c r="E228" s="127"/>
      <c r="F228" s="127"/>
      <c r="G228" s="127"/>
      <c r="H228" s="127"/>
      <c r="I228" s="127"/>
      <c r="J228" s="127"/>
      <c r="K228" s="127"/>
      <c r="L228" s="128"/>
    </row>
    <row r="229" spans="1:12" ht="33.4" customHeight="1" x14ac:dyDescent="0.25">
      <c r="A229" s="92"/>
      <c r="B229" s="93"/>
      <c r="G229" s="94"/>
      <c r="H229" s="94"/>
      <c r="I229" s="95"/>
      <c r="J229" s="95"/>
      <c r="K229" s="125" t="s">
        <v>504</v>
      </c>
      <c r="L229" s="96" t="e">
        <f>L17+L22+L39+L65+L81+L88+L98+L105+L112+L182+L191+L214+L227</f>
        <v>#N/A</v>
      </c>
    </row>
    <row r="230" spans="1:12" ht="18" customHeight="1" x14ac:dyDescent="0.2">
      <c r="A230" s="382"/>
      <c r="B230" s="383"/>
      <c r="C230" s="383"/>
      <c r="D230" s="383"/>
      <c r="E230" s="383"/>
      <c r="F230" s="383"/>
      <c r="G230" s="383"/>
      <c r="H230" s="383"/>
      <c r="I230" s="383"/>
      <c r="J230" s="383"/>
      <c r="K230" s="383"/>
      <c r="L230" s="384"/>
    </row>
  </sheetData>
  <sheetProtection algorithmName="SHA-512" hashValue="j94E6A8Q7fA8wsH08zBchQxFgygqO/bMO7UNmpRPzR8t9+umm127Sp5gg9i/2KA/BEMeowKkGsMCyuX6klFkFw==" saltValue="IfLRqG5oLOWVksjWBGD0zg==" spinCount="100000" sheet="1" objects="1" scenarios="1"/>
  <mergeCells count="2">
    <mergeCell ref="A230:L230"/>
    <mergeCell ref="A1:L1"/>
  </mergeCells>
  <phoneticPr fontId="14" type="noConversion"/>
  <pageMargins left="0.70866141732283472" right="0.70866141732283472" top="0.58632812499999998" bottom="0.78740157480314965" header="0.31496062992125984" footer="0.31496062992125984"/>
  <pageSetup paperSize="9" scale="47" fitToHeight="0" orientation="portrait" horizontalDpi="0" verticalDpi="0" r:id="rId1"/>
  <headerFooter>
    <oddHeader>&amp;CGrünpflege Gebäudewirtschaft Cottbus GmbH</oddHeader>
    <oddFooter>&amp;CSeite &amp;P von &amp;N</oddFooter>
  </headerFooter>
  <rowBreaks count="3" manualBreakCount="3">
    <brk id="61" max="16383" man="1"/>
    <brk id="113" max="16383" man="1"/>
    <brk id="171"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zoomScaleNormal="100" workbookViewId="0">
      <selection activeCell="I4" sqref="I4"/>
    </sheetView>
  </sheetViews>
  <sheetFormatPr baseColWidth="10" defaultColWidth="11.42578125" defaultRowHeight="15" x14ac:dyDescent="0.25"/>
  <cols>
    <col min="1" max="1" width="11.42578125" style="140"/>
    <col min="2" max="2" width="47.42578125" style="137" customWidth="1"/>
    <col min="3" max="4" width="11.42578125" style="140"/>
    <col min="5" max="5" width="21.5703125" style="140" customWidth="1"/>
    <col min="6" max="7" width="16.7109375" style="137" customWidth="1"/>
    <col min="8" max="8" width="18.28515625" style="137" customWidth="1"/>
    <col min="9" max="9" width="23.140625" style="137" customWidth="1"/>
    <col min="10" max="10" width="11.42578125" style="140"/>
    <col min="11" max="11" width="38" style="140" customWidth="1"/>
    <col min="12" max="16384" width="11.42578125" style="140"/>
  </cols>
  <sheetData>
    <row r="1" spans="1:10" x14ac:dyDescent="0.25">
      <c r="A1" s="136"/>
      <c r="C1" s="138"/>
      <c r="D1" s="138"/>
      <c r="E1" s="138"/>
      <c r="F1" s="139"/>
      <c r="G1" s="139"/>
      <c r="H1" s="139"/>
      <c r="I1" s="139"/>
    </row>
    <row r="2" spans="1:10" ht="18.75" x14ac:dyDescent="0.3">
      <c r="A2" s="141" t="s">
        <v>617</v>
      </c>
      <c r="B2" s="141"/>
      <c r="C2" s="142"/>
      <c r="D2" s="138"/>
      <c r="E2" s="214" t="s">
        <v>255</v>
      </c>
      <c r="F2" s="139"/>
      <c r="G2" s="139"/>
      <c r="H2" s="139"/>
      <c r="I2" s="139"/>
      <c r="J2" s="143"/>
    </row>
    <row r="3" spans="1:10" ht="18.75" x14ac:dyDescent="0.3">
      <c r="A3" s="141" t="s">
        <v>618</v>
      </c>
      <c r="B3" s="141"/>
      <c r="C3" s="142"/>
      <c r="D3" s="138"/>
      <c r="E3" s="138"/>
      <c r="F3" s="139"/>
      <c r="G3" s="139"/>
      <c r="H3" s="139"/>
      <c r="I3" s="139"/>
    </row>
    <row r="4" spans="1:10" ht="18.75" x14ac:dyDescent="0.3">
      <c r="A4" s="144" t="s">
        <v>641</v>
      </c>
      <c r="B4" s="141"/>
      <c r="C4" s="142"/>
      <c r="D4" s="138"/>
      <c r="E4" s="138"/>
      <c r="F4" s="139"/>
      <c r="G4" s="139"/>
      <c r="H4" s="139"/>
      <c r="I4" s="139"/>
    </row>
    <row r="5" spans="1:10" x14ac:dyDescent="0.25">
      <c r="A5" s="145"/>
      <c r="B5" s="145"/>
      <c r="C5" s="145"/>
      <c r="D5" s="145"/>
      <c r="E5" s="145"/>
      <c r="F5" s="145"/>
      <c r="G5" s="146"/>
      <c r="H5" s="146"/>
      <c r="I5" s="142"/>
    </row>
    <row r="6" spans="1:10" x14ac:dyDescent="0.25">
      <c r="A6" s="146" t="s">
        <v>619</v>
      </c>
      <c r="B6" s="146"/>
      <c r="C6" s="146"/>
      <c r="D6" s="138"/>
      <c r="E6" s="138"/>
      <c r="F6" s="146"/>
      <c r="G6" s="146"/>
      <c r="H6" s="146"/>
      <c r="I6" s="146"/>
    </row>
    <row r="7" spans="1:10" x14ac:dyDescent="0.25">
      <c r="A7" s="146"/>
      <c r="B7" s="146"/>
      <c r="C7" s="146"/>
      <c r="D7" s="147"/>
      <c r="E7" s="147"/>
      <c r="F7" s="146"/>
      <c r="G7" s="146"/>
      <c r="H7" s="146"/>
      <c r="I7" s="146"/>
    </row>
    <row r="8" spans="1:10" x14ac:dyDescent="0.25">
      <c r="A8" s="148"/>
      <c r="B8" s="149"/>
      <c r="C8" s="148"/>
      <c r="D8" s="147"/>
      <c r="E8" s="147"/>
      <c r="F8" s="149"/>
      <c r="G8" s="149"/>
      <c r="H8" s="149"/>
      <c r="I8" s="149"/>
    </row>
    <row r="9" spans="1:10" ht="15.75" thickBot="1" x14ac:dyDescent="0.3">
      <c r="A9" s="136"/>
      <c r="C9" s="138"/>
      <c r="D9" s="138"/>
      <c r="E9" s="138"/>
      <c r="F9" s="139"/>
      <c r="G9" s="139"/>
      <c r="H9" s="139"/>
      <c r="I9" s="139"/>
    </row>
    <row r="10" spans="1:10" ht="22.9" customHeight="1" x14ac:dyDescent="0.25">
      <c r="A10" s="150" t="s">
        <v>620</v>
      </c>
      <c r="B10" s="151" t="s">
        <v>621</v>
      </c>
      <c r="C10" s="152" t="s">
        <v>622</v>
      </c>
      <c r="D10" s="152" t="s">
        <v>623</v>
      </c>
      <c r="E10" s="153" t="s">
        <v>642</v>
      </c>
      <c r="F10" s="154" t="s">
        <v>624</v>
      </c>
      <c r="G10" s="154" t="s">
        <v>625</v>
      </c>
      <c r="H10" s="154" t="s">
        <v>626</v>
      </c>
      <c r="I10" s="154" t="s">
        <v>627</v>
      </c>
    </row>
    <row r="11" spans="1:10" ht="31.9" customHeight="1" x14ac:dyDescent="0.25">
      <c r="A11" s="155"/>
      <c r="B11" s="156"/>
      <c r="C11" s="157"/>
      <c r="D11" s="157"/>
      <c r="E11" s="167" t="s">
        <v>647</v>
      </c>
      <c r="F11" s="158" t="s">
        <v>643</v>
      </c>
      <c r="G11" s="158" t="s">
        <v>644</v>
      </c>
      <c r="H11" s="158" t="s">
        <v>645</v>
      </c>
      <c r="I11" s="158" t="s">
        <v>646</v>
      </c>
    </row>
    <row r="12" spans="1:10" x14ac:dyDescent="0.25">
      <c r="A12" s="155">
        <v>1</v>
      </c>
      <c r="B12" s="168">
        <f>A12+1</f>
        <v>2</v>
      </c>
      <c r="C12" s="157">
        <f>B12+1</f>
        <v>3</v>
      </c>
      <c r="D12" s="157">
        <f t="shared" ref="D12:I12" si="0">C12+1</f>
        <v>4</v>
      </c>
      <c r="E12" s="157">
        <f t="shared" si="0"/>
        <v>5</v>
      </c>
      <c r="F12" s="157">
        <f t="shared" si="0"/>
        <v>6</v>
      </c>
      <c r="G12" s="157">
        <f t="shared" si="0"/>
        <v>7</v>
      </c>
      <c r="H12" s="157">
        <f t="shared" si="0"/>
        <v>8</v>
      </c>
      <c r="I12" s="157">
        <f t="shared" si="0"/>
        <v>9</v>
      </c>
    </row>
    <row r="13" spans="1:10" x14ac:dyDescent="0.25">
      <c r="A13" s="155"/>
      <c r="B13" s="159"/>
      <c r="C13" s="157"/>
      <c r="D13" s="157"/>
      <c r="E13" s="157"/>
      <c r="F13" s="160"/>
      <c r="G13" s="160"/>
      <c r="H13" s="160"/>
      <c r="I13" s="160"/>
    </row>
    <row r="14" spans="1:10" x14ac:dyDescent="0.25">
      <c r="A14" s="133" t="s">
        <v>0</v>
      </c>
      <c r="B14" s="159" t="s">
        <v>539</v>
      </c>
      <c r="C14" s="157">
        <v>5</v>
      </c>
      <c r="D14" s="157" t="s">
        <v>377</v>
      </c>
      <c r="E14" s="157" t="s">
        <v>400</v>
      </c>
      <c r="F14" s="160">
        <v>68000</v>
      </c>
      <c r="G14" s="160">
        <v>100000</v>
      </c>
      <c r="H14" s="160">
        <v>65000</v>
      </c>
      <c r="I14" s="160">
        <v>65000</v>
      </c>
    </row>
    <row r="15" spans="1:10" x14ac:dyDescent="0.25">
      <c r="A15" s="133" t="s">
        <v>1</v>
      </c>
      <c r="B15" s="159" t="s">
        <v>374</v>
      </c>
      <c r="C15" s="161">
        <v>1</v>
      </c>
      <c r="D15" s="157" t="s">
        <v>377</v>
      </c>
      <c r="E15" s="157" t="s">
        <v>400</v>
      </c>
      <c r="F15" s="160">
        <v>68000</v>
      </c>
      <c r="G15" s="160">
        <v>100000</v>
      </c>
      <c r="H15" s="160">
        <v>65000</v>
      </c>
      <c r="I15" s="160">
        <v>65000</v>
      </c>
    </row>
    <row r="16" spans="1:10" x14ac:dyDescent="0.25">
      <c r="A16" s="133" t="s">
        <v>2</v>
      </c>
      <c r="B16" s="159" t="s">
        <v>375</v>
      </c>
      <c r="C16" s="161">
        <v>1</v>
      </c>
      <c r="D16" s="157" t="s">
        <v>377</v>
      </c>
      <c r="E16" s="157" t="s">
        <v>400</v>
      </c>
      <c r="F16" s="160">
        <v>68000</v>
      </c>
      <c r="G16" s="160">
        <v>100000</v>
      </c>
      <c r="H16" s="160">
        <v>65000</v>
      </c>
      <c r="I16" s="160">
        <v>65000</v>
      </c>
    </row>
    <row r="17" spans="1:11" x14ac:dyDescent="0.25">
      <c r="A17" s="133" t="s">
        <v>3</v>
      </c>
      <c r="B17" s="159" t="s">
        <v>55</v>
      </c>
      <c r="C17" s="161">
        <v>1</v>
      </c>
      <c r="D17" s="157" t="s">
        <v>270</v>
      </c>
      <c r="E17" s="157" t="s">
        <v>400</v>
      </c>
      <c r="F17" s="160">
        <v>100</v>
      </c>
      <c r="G17" s="160">
        <v>100</v>
      </c>
      <c r="H17" s="160">
        <v>100</v>
      </c>
      <c r="I17" s="160">
        <v>100</v>
      </c>
    </row>
    <row r="18" spans="1:11" x14ac:dyDescent="0.25">
      <c r="A18" s="133" t="s">
        <v>234</v>
      </c>
      <c r="B18" s="159" t="s">
        <v>229</v>
      </c>
      <c r="C18" s="161">
        <v>1</v>
      </c>
      <c r="D18" s="157" t="s">
        <v>377</v>
      </c>
      <c r="E18" s="157" t="s">
        <v>400</v>
      </c>
      <c r="F18" s="160">
        <v>1000</v>
      </c>
      <c r="G18" s="160">
        <v>1000</v>
      </c>
      <c r="H18" s="160">
        <v>1000</v>
      </c>
      <c r="I18" s="160">
        <v>1000</v>
      </c>
    </row>
    <row r="19" spans="1:11" x14ac:dyDescent="0.25">
      <c r="A19" s="133" t="s">
        <v>233</v>
      </c>
      <c r="B19" s="159" t="s">
        <v>540</v>
      </c>
      <c r="C19" s="161">
        <v>2</v>
      </c>
      <c r="D19" s="157" t="s">
        <v>377</v>
      </c>
      <c r="E19" s="157" t="s">
        <v>401</v>
      </c>
      <c r="F19" s="160">
        <v>27000</v>
      </c>
      <c r="G19" s="160">
        <v>12000</v>
      </c>
      <c r="H19" s="160">
        <v>6000</v>
      </c>
      <c r="I19" s="160">
        <v>6000</v>
      </c>
      <c r="K19" s="162"/>
    </row>
    <row r="20" spans="1:11" x14ac:dyDescent="0.25">
      <c r="A20" s="133" t="s">
        <v>376</v>
      </c>
      <c r="B20" s="159" t="s">
        <v>541</v>
      </c>
      <c r="C20" s="161">
        <v>1</v>
      </c>
      <c r="D20" s="157" t="s">
        <v>377</v>
      </c>
      <c r="E20" s="157" t="s">
        <v>401</v>
      </c>
      <c r="F20" s="160">
        <v>27000</v>
      </c>
      <c r="G20" s="160">
        <v>12000</v>
      </c>
      <c r="H20" s="160">
        <v>6000</v>
      </c>
      <c r="I20" s="160">
        <v>6000</v>
      </c>
    </row>
    <row r="21" spans="1:11" x14ac:dyDescent="0.25">
      <c r="A21" s="133" t="s">
        <v>5</v>
      </c>
      <c r="B21" s="159" t="s">
        <v>56</v>
      </c>
      <c r="C21" s="157">
        <v>4</v>
      </c>
      <c r="D21" s="157" t="s">
        <v>377</v>
      </c>
      <c r="E21" s="157" t="s">
        <v>400</v>
      </c>
      <c r="F21" s="160">
        <v>28000</v>
      </c>
      <c r="G21" s="160">
        <v>43000</v>
      </c>
      <c r="H21" s="160">
        <v>28000</v>
      </c>
      <c r="I21" s="160">
        <v>18000</v>
      </c>
    </row>
    <row r="22" spans="1:11" x14ac:dyDescent="0.25">
      <c r="A22" s="133" t="s">
        <v>6</v>
      </c>
      <c r="B22" s="159" t="s">
        <v>231</v>
      </c>
      <c r="C22" s="157">
        <v>1</v>
      </c>
      <c r="D22" s="157" t="s">
        <v>266</v>
      </c>
      <c r="E22" s="157" t="s">
        <v>400</v>
      </c>
      <c r="F22" s="160">
        <v>20</v>
      </c>
      <c r="G22" s="160">
        <v>25</v>
      </c>
      <c r="H22" s="160">
        <v>50</v>
      </c>
      <c r="I22" s="160">
        <v>50</v>
      </c>
    </row>
    <row r="23" spans="1:11" x14ac:dyDescent="0.25">
      <c r="A23" s="133" t="s">
        <v>7</v>
      </c>
      <c r="B23" s="159" t="s">
        <v>628</v>
      </c>
      <c r="C23" s="157">
        <v>2</v>
      </c>
      <c r="D23" s="157" t="s">
        <v>270</v>
      </c>
      <c r="E23" s="157" t="s">
        <v>400</v>
      </c>
      <c r="F23" s="160">
        <v>3000</v>
      </c>
      <c r="G23" s="160">
        <v>2500</v>
      </c>
      <c r="H23" s="160">
        <v>3000</v>
      </c>
      <c r="I23" s="160">
        <v>2000</v>
      </c>
    </row>
    <row r="24" spans="1:11" x14ac:dyDescent="0.25">
      <c r="A24" s="133" t="s">
        <v>8</v>
      </c>
      <c r="B24" s="159" t="s">
        <v>629</v>
      </c>
      <c r="C24" s="157">
        <v>2</v>
      </c>
      <c r="D24" s="157" t="s">
        <v>270</v>
      </c>
      <c r="E24" s="157" t="s">
        <v>400</v>
      </c>
      <c r="F24" s="160">
        <v>4000</v>
      </c>
      <c r="G24" s="160">
        <v>4000</v>
      </c>
      <c r="H24" s="160">
        <v>2000</v>
      </c>
      <c r="I24" s="160">
        <v>1000</v>
      </c>
    </row>
    <row r="25" spans="1:11" x14ac:dyDescent="0.25">
      <c r="A25" s="133" t="s">
        <v>9</v>
      </c>
      <c r="B25" s="159" t="s">
        <v>630</v>
      </c>
      <c r="C25" s="157">
        <v>2</v>
      </c>
      <c r="D25" s="157" t="s">
        <v>270</v>
      </c>
      <c r="E25" s="157" t="s">
        <v>400</v>
      </c>
      <c r="F25" s="160">
        <v>130</v>
      </c>
      <c r="G25" s="160">
        <v>700</v>
      </c>
      <c r="H25" s="160">
        <v>300</v>
      </c>
      <c r="I25" s="160">
        <v>200</v>
      </c>
    </row>
    <row r="26" spans="1:11" x14ac:dyDescent="0.25">
      <c r="A26" s="133" t="s">
        <v>10</v>
      </c>
      <c r="B26" s="159" t="s">
        <v>631</v>
      </c>
      <c r="C26" s="157">
        <v>2</v>
      </c>
      <c r="D26" s="157" t="s">
        <v>270</v>
      </c>
      <c r="E26" s="157" t="s">
        <v>400</v>
      </c>
      <c r="F26" s="160">
        <v>1000</v>
      </c>
      <c r="G26" s="160">
        <v>1000</v>
      </c>
      <c r="H26" s="160">
        <v>800</v>
      </c>
      <c r="I26" s="160">
        <v>800</v>
      </c>
    </row>
    <row r="27" spans="1:11" x14ac:dyDescent="0.25">
      <c r="A27" s="133" t="s">
        <v>11</v>
      </c>
      <c r="B27" s="159" t="s">
        <v>632</v>
      </c>
      <c r="C27" s="157">
        <v>1</v>
      </c>
      <c r="D27" s="157" t="s">
        <v>377</v>
      </c>
      <c r="E27" s="157" t="s">
        <v>400</v>
      </c>
      <c r="F27" s="160">
        <v>800</v>
      </c>
      <c r="G27" s="160">
        <v>500</v>
      </c>
      <c r="H27" s="160">
        <v>1000</v>
      </c>
      <c r="I27" s="160">
        <v>300</v>
      </c>
    </row>
    <row r="28" spans="1:11" x14ac:dyDescent="0.25">
      <c r="A28" s="133" t="s">
        <v>12</v>
      </c>
      <c r="B28" s="159" t="s">
        <v>59</v>
      </c>
      <c r="C28" s="157">
        <v>2</v>
      </c>
      <c r="D28" s="157" t="s">
        <v>266</v>
      </c>
      <c r="E28" s="157" t="s">
        <v>400</v>
      </c>
      <c r="F28" s="160">
        <v>850</v>
      </c>
      <c r="G28" s="160">
        <v>800</v>
      </c>
      <c r="H28" s="160">
        <v>1500</v>
      </c>
      <c r="I28" s="160">
        <v>700</v>
      </c>
    </row>
    <row r="29" spans="1:11" x14ac:dyDescent="0.25">
      <c r="A29" s="133" t="s">
        <v>13</v>
      </c>
      <c r="B29" s="159" t="s">
        <v>633</v>
      </c>
      <c r="C29" s="157">
        <v>1</v>
      </c>
      <c r="D29" s="157" t="s">
        <v>266</v>
      </c>
      <c r="E29" s="157" t="s">
        <v>400</v>
      </c>
      <c r="F29" s="160">
        <v>600</v>
      </c>
      <c r="G29" s="160">
        <v>1000</v>
      </c>
      <c r="H29" s="160">
        <v>400</v>
      </c>
      <c r="I29" s="160">
        <v>200</v>
      </c>
    </row>
    <row r="30" spans="1:11" x14ac:dyDescent="0.25">
      <c r="A30" s="133" t="s">
        <v>14</v>
      </c>
      <c r="B30" s="159" t="s">
        <v>634</v>
      </c>
      <c r="C30" s="157">
        <v>1</v>
      </c>
      <c r="D30" s="157" t="s">
        <v>266</v>
      </c>
      <c r="E30" s="157" t="s">
        <v>400</v>
      </c>
      <c r="F30" s="160">
        <v>200</v>
      </c>
      <c r="G30" s="160">
        <v>200</v>
      </c>
      <c r="H30" s="160">
        <v>200</v>
      </c>
      <c r="I30" s="160">
        <v>100</v>
      </c>
    </row>
    <row r="31" spans="1:11" x14ac:dyDescent="0.25">
      <c r="A31" s="133" t="s">
        <v>15</v>
      </c>
      <c r="B31" s="159" t="s">
        <v>635</v>
      </c>
      <c r="C31" s="157">
        <v>1</v>
      </c>
      <c r="D31" s="157" t="s">
        <v>266</v>
      </c>
      <c r="E31" s="157" t="s">
        <v>400</v>
      </c>
      <c r="F31" s="160">
        <v>20</v>
      </c>
      <c r="G31" s="160">
        <v>20</v>
      </c>
      <c r="H31" s="160">
        <v>20</v>
      </c>
      <c r="I31" s="160">
        <v>20</v>
      </c>
      <c r="J31" s="163"/>
    </row>
    <row r="32" spans="1:11" x14ac:dyDescent="0.25">
      <c r="A32" s="133" t="s">
        <v>16</v>
      </c>
      <c r="B32" s="159" t="s">
        <v>542</v>
      </c>
      <c r="C32" s="157">
        <v>1</v>
      </c>
      <c r="D32" s="157" t="s">
        <v>266</v>
      </c>
      <c r="E32" s="157" t="s">
        <v>400</v>
      </c>
      <c r="F32" s="160">
        <v>300</v>
      </c>
      <c r="G32" s="160">
        <v>400</v>
      </c>
      <c r="H32" s="160">
        <v>500</v>
      </c>
      <c r="I32" s="160">
        <v>200</v>
      </c>
    </row>
    <row r="33" spans="1:11" x14ac:dyDescent="0.25">
      <c r="A33" s="133" t="s">
        <v>17</v>
      </c>
      <c r="B33" s="159" t="s">
        <v>543</v>
      </c>
      <c r="C33" s="157">
        <v>1</v>
      </c>
      <c r="D33" s="157" t="s">
        <v>266</v>
      </c>
      <c r="E33" s="157" t="s">
        <v>400</v>
      </c>
      <c r="F33" s="160">
        <v>200</v>
      </c>
      <c r="G33" s="160">
        <v>200</v>
      </c>
      <c r="H33" s="160">
        <v>200</v>
      </c>
      <c r="I33" s="160">
        <v>200</v>
      </c>
    </row>
    <row r="34" spans="1:11" x14ac:dyDescent="0.25">
      <c r="A34" s="133" t="s">
        <v>18</v>
      </c>
      <c r="B34" s="159" t="s">
        <v>544</v>
      </c>
      <c r="C34" s="157">
        <v>1</v>
      </c>
      <c r="D34" s="157" t="s">
        <v>266</v>
      </c>
      <c r="E34" s="157" t="s">
        <v>400</v>
      </c>
      <c r="F34" s="160">
        <v>50</v>
      </c>
      <c r="G34" s="160">
        <v>100</v>
      </c>
      <c r="H34" s="160">
        <v>50</v>
      </c>
      <c r="I34" s="160">
        <v>50</v>
      </c>
    </row>
    <row r="35" spans="1:11" x14ac:dyDescent="0.25">
      <c r="A35" s="133" t="s">
        <v>19</v>
      </c>
      <c r="B35" s="159" t="s">
        <v>545</v>
      </c>
      <c r="C35" s="157">
        <v>1</v>
      </c>
      <c r="D35" s="157" t="s">
        <v>266</v>
      </c>
      <c r="E35" s="157" t="s">
        <v>400</v>
      </c>
      <c r="F35" s="160">
        <v>25</v>
      </c>
      <c r="G35" s="160">
        <v>10</v>
      </c>
      <c r="H35" s="160">
        <v>10</v>
      </c>
      <c r="I35" s="160">
        <v>5</v>
      </c>
    </row>
    <row r="36" spans="1:11" x14ac:dyDescent="0.25">
      <c r="A36" s="133" t="s">
        <v>20</v>
      </c>
      <c r="B36" s="159" t="s">
        <v>636</v>
      </c>
      <c r="C36" s="157">
        <v>1</v>
      </c>
      <c r="D36" s="157" t="s">
        <v>378</v>
      </c>
      <c r="E36" s="157" t="s">
        <v>400</v>
      </c>
      <c r="F36" s="160">
        <v>5</v>
      </c>
      <c r="G36" s="160">
        <v>5</v>
      </c>
      <c r="H36" s="160">
        <v>5</v>
      </c>
      <c r="I36" s="160">
        <v>5</v>
      </c>
    </row>
    <row r="37" spans="1:11" x14ac:dyDescent="0.25">
      <c r="A37" s="133" t="s">
        <v>22</v>
      </c>
      <c r="B37" s="159" t="s">
        <v>518</v>
      </c>
      <c r="C37" s="157">
        <v>1</v>
      </c>
      <c r="D37" s="157" t="s">
        <v>266</v>
      </c>
      <c r="E37" s="157" t="s">
        <v>400</v>
      </c>
      <c r="F37" s="160">
        <v>10</v>
      </c>
      <c r="G37" s="160">
        <v>10</v>
      </c>
      <c r="H37" s="160">
        <v>10</v>
      </c>
      <c r="I37" s="160">
        <v>10</v>
      </c>
    </row>
    <row r="38" spans="1:11" x14ac:dyDescent="0.25">
      <c r="A38" s="133" t="s">
        <v>23</v>
      </c>
      <c r="B38" s="159" t="s">
        <v>519</v>
      </c>
      <c r="C38" s="157">
        <v>1</v>
      </c>
      <c r="D38" s="157" t="s">
        <v>266</v>
      </c>
      <c r="E38" s="157" t="s">
        <v>400</v>
      </c>
      <c r="F38" s="160">
        <v>30</v>
      </c>
      <c r="G38" s="160">
        <v>20</v>
      </c>
      <c r="H38" s="160">
        <v>20</v>
      </c>
      <c r="I38" s="160">
        <v>20</v>
      </c>
    </row>
    <row r="39" spans="1:11" x14ac:dyDescent="0.25">
      <c r="A39" s="133" t="s">
        <v>24</v>
      </c>
      <c r="B39" s="159" t="s">
        <v>520</v>
      </c>
      <c r="C39" s="157">
        <v>1</v>
      </c>
      <c r="D39" s="157" t="s">
        <v>266</v>
      </c>
      <c r="E39" s="157" t="s">
        <v>400</v>
      </c>
      <c r="F39" s="160">
        <v>30</v>
      </c>
      <c r="G39" s="160">
        <v>20</v>
      </c>
      <c r="H39" s="160">
        <v>20</v>
      </c>
      <c r="I39" s="160">
        <v>20</v>
      </c>
    </row>
    <row r="40" spans="1:11" x14ac:dyDescent="0.25">
      <c r="A40" s="133" t="s">
        <v>25</v>
      </c>
      <c r="B40" s="159" t="s">
        <v>238</v>
      </c>
      <c r="C40" s="157">
        <v>1</v>
      </c>
      <c r="D40" s="157" t="s">
        <v>266</v>
      </c>
      <c r="E40" s="157" t="s">
        <v>400</v>
      </c>
      <c r="F40" s="160">
        <v>5</v>
      </c>
      <c r="G40" s="160">
        <v>5</v>
      </c>
      <c r="H40" s="160">
        <v>5</v>
      </c>
      <c r="I40" s="160">
        <v>5</v>
      </c>
      <c r="K40" s="163"/>
    </row>
    <row r="41" spans="1:11" x14ac:dyDescent="0.25">
      <c r="A41" s="133" t="s">
        <v>26</v>
      </c>
      <c r="B41" s="159" t="s">
        <v>637</v>
      </c>
      <c r="C41" s="161">
        <v>1</v>
      </c>
      <c r="D41" s="161" t="s">
        <v>266</v>
      </c>
      <c r="E41" s="157" t="s">
        <v>400</v>
      </c>
      <c r="F41" s="160">
        <v>10</v>
      </c>
      <c r="G41" s="160">
        <v>10</v>
      </c>
      <c r="H41" s="160">
        <v>20</v>
      </c>
      <c r="I41" s="160">
        <v>20</v>
      </c>
    </row>
    <row r="42" spans="1:11" x14ac:dyDescent="0.25">
      <c r="A42" s="133" t="s">
        <v>27</v>
      </c>
      <c r="B42" s="159" t="s">
        <v>240</v>
      </c>
      <c r="C42" s="161">
        <v>1</v>
      </c>
      <c r="D42" s="161" t="s">
        <v>266</v>
      </c>
      <c r="E42" s="157" t="s">
        <v>400</v>
      </c>
      <c r="F42" s="160">
        <v>10</v>
      </c>
      <c r="G42" s="160">
        <v>10</v>
      </c>
      <c r="H42" s="160">
        <v>10</v>
      </c>
      <c r="I42" s="160">
        <v>10</v>
      </c>
    </row>
    <row r="43" spans="1:11" x14ac:dyDescent="0.25">
      <c r="A43" s="133" t="s">
        <v>28</v>
      </c>
      <c r="B43" s="159" t="s">
        <v>649</v>
      </c>
      <c r="C43" s="161">
        <v>1</v>
      </c>
      <c r="D43" s="161" t="s">
        <v>266</v>
      </c>
      <c r="E43" s="157" t="s">
        <v>400</v>
      </c>
      <c r="F43" s="160">
        <v>10</v>
      </c>
      <c r="G43" s="160">
        <v>10</v>
      </c>
      <c r="H43" s="160">
        <v>10</v>
      </c>
      <c r="I43" s="160">
        <v>10</v>
      </c>
    </row>
    <row r="44" spans="1:11" x14ac:dyDescent="0.25">
      <c r="A44" s="133" t="s">
        <v>29</v>
      </c>
      <c r="B44" s="159" t="s">
        <v>521</v>
      </c>
      <c r="C44" s="161">
        <v>1</v>
      </c>
      <c r="D44" s="161" t="s">
        <v>266</v>
      </c>
      <c r="E44" s="157" t="s">
        <v>400</v>
      </c>
      <c r="F44" s="160">
        <v>20</v>
      </c>
      <c r="G44" s="160">
        <v>20</v>
      </c>
      <c r="H44" s="160">
        <v>20</v>
      </c>
      <c r="I44" s="160">
        <v>20</v>
      </c>
    </row>
    <row r="45" spans="1:11" x14ac:dyDescent="0.25">
      <c r="A45" s="133" t="s">
        <v>30</v>
      </c>
      <c r="B45" s="159" t="s">
        <v>522</v>
      </c>
      <c r="C45" s="161">
        <v>1</v>
      </c>
      <c r="D45" s="161" t="s">
        <v>266</v>
      </c>
      <c r="E45" s="157" t="s">
        <v>400</v>
      </c>
      <c r="F45" s="160">
        <v>20</v>
      </c>
      <c r="G45" s="160">
        <v>20</v>
      </c>
      <c r="H45" s="160">
        <v>20</v>
      </c>
      <c r="I45" s="160">
        <v>20</v>
      </c>
    </row>
    <row r="46" spans="1:11" x14ac:dyDescent="0.25">
      <c r="A46" s="133" t="s">
        <v>31</v>
      </c>
      <c r="B46" s="159" t="s">
        <v>523</v>
      </c>
      <c r="C46" s="161">
        <v>1</v>
      </c>
      <c r="D46" s="161" t="s">
        <v>266</v>
      </c>
      <c r="E46" s="157" t="s">
        <v>400</v>
      </c>
      <c r="F46" s="160">
        <v>10</v>
      </c>
      <c r="G46" s="160">
        <v>10</v>
      </c>
      <c r="H46" s="160">
        <v>10</v>
      </c>
      <c r="I46" s="160">
        <v>10</v>
      </c>
    </row>
    <row r="47" spans="1:11" x14ac:dyDescent="0.25">
      <c r="A47" s="133" t="s">
        <v>32</v>
      </c>
      <c r="B47" s="159" t="s">
        <v>241</v>
      </c>
      <c r="C47" s="161">
        <v>1</v>
      </c>
      <c r="D47" s="161" t="s">
        <v>266</v>
      </c>
      <c r="E47" s="157" t="s">
        <v>400</v>
      </c>
      <c r="F47" s="160">
        <v>30</v>
      </c>
      <c r="G47" s="160">
        <v>30</v>
      </c>
      <c r="H47" s="160">
        <v>20</v>
      </c>
      <c r="I47" s="160">
        <v>20</v>
      </c>
    </row>
    <row r="48" spans="1:11" x14ac:dyDescent="0.25">
      <c r="A48" s="133" t="s">
        <v>33</v>
      </c>
      <c r="B48" s="159" t="s">
        <v>242</v>
      </c>
      <c r="C48" s="161">
        <v>1</v>
      </c>
      <c r="D48" s="161" t="s">
        <v>266</v>
      </c>
      <c r="E48" s="157" t="s">
        <v>400</v>
      </c>
      <c r="F48" s="160">
        <v>50</v>
      </c>
      <c r="G48" s="160">
        <v>50</v>
      </c>
      <c r="H48" s="160">
        <v>20</v>
      </c>
      <c r="I48" s="160">
        <v>20</v>
      </c>
    </row>
    <row r="49" spans="1:9" x14ac:dyDescent="0.25">
      <c r="A49" s="133" t="s">
        <v>34</v>
      </c>
      <c r="B49" s="159" t="s">
        <v>243</v>
      </c>
      <c r="C49" s="161">
        <v>1</v>
      </c>
      <c r="D49" s="161" t="s">
        <v>266</v>
      </c>
      <c r="E49" s="157" t="s">
        <v>400</v>
      </c>
      <c r="F49" s="160">
        <v>10</v>
      </c>
      <c r="G49" s="160">
        <v>10</v>
      </c>
      <c r="H49" s="160">
        <v>10</v>
      </c>
      <c r="I49" s="160">
        <v>10</v>
      </c>
    </row>
    <row r="50" spans="1:9" x14ac:dyDescent="0.25">
      <c r="A50" s="133" t="s">
        <v>35</v>
      </c>
      <c r="B50" s="159" t="s">
        <v>546</v>
      </c>
      <c r="C50" s="161">
        <v>1</v>
      </c>
      <c r="D50" s="161" t="s">
        <v>266</v>
      </c>
      <c r="E50" s="157" t="s">
        <v>400</v>
      </c>
      <c r="F50" s="160">
        <v>50</v>
      </c>
      <c r="G50" s="160">
        <v>50</v>
      </c>
      <c r="H50" s="160">
        <v>50</v>
      </c>
      <c r="I50" s="160">
        <v>50</v>
      </c>
    </row>
    <row r="51" spans="1:9" x14ac:dyDescent="0.25">
      <c r="A51" s="133" t="s">
        <v>36</v>
      </c>
      <c r="B51" s="159" t="s">
        <v>547</v>
      </c>
      <c r="C51" s="161">
        <v>1</v>
      </c>
      <c r="D51" s="161" t="s">
        <v>266</v>
      </c>
      <c r="E51" s="161" t="s">
        <v>401</v>
      </c>
      <c r="F51" s="160">
        <v>1</v>
      </c>
      <c r="G51" s="160">
        <v>1</v>
      </c>
      <c r="H51" s="160">
        <v>1</v>
      </c>
      <c r="I51" s="160">
        <v>1</v>
      </c>
    </row>
    <row r="52" spans="1:9" x14ac:dyDescent="0.25">
      <c r="A52" s="133" t="s">
        <v>235</v>
      </c>
      <c r="B52" s="159" t="s">
        <v>548</v>
      </c>
      <c r="C52" s="161">
        <v>1</v>
      </c>
      <c r="D52" s="161" t="s">
        <v>266</v>
      </c>
      <c r="E52" s="161" t="s">
        <v>401</v>
      </c>
      <c r="F52" s="160">
        <v>1</v>
      </c>
      <c r="G52" s="160">
        <v>1</v>
      </c>
      <c r="H52" s="160">
        <v>1</v>
      </c>
      <c r="I52" s="160">
        <v>1</v>
      </c>
    </row>
    <row r="53" spans="1:9" x14ac:dyDescent="0.25">
      <c r="A53" s="133" t="s">
        <v>247</v>
      </c>
      <c r="B53" s="159" t="s">
        <v>549</v>
      </c>
      <c r="C53" s="161">
        <v>1</v>
      </c>
      <c r="D53" s="161" t="s">
        <v>266</v>
      </c>
      <c r="E53" s="161" t="s">
        <v>401</v>
      </c>
      <c r="F53" s="160">
        <v>1</v>
      </c>
      <c r="G53" s="160">
        <v>1</v>
      </c>
      <c r="H53" s="160">
        <v>1</v>
      </c>
      <c r="I53" s="160">
        <v>1</v>
      </c>
    </row>
    <row r="54" spans="1:9" s="162" customFormat="1" x14ac:dyDescent="0.25">
      <c r="A54" s="133" t="s">
        <v>292</v>
      </c>
      <c r="B54" s="159" t="s">
        <v>381</v>
      </c>
      <c r="C54" s="161">
        <v>1</v>
      </c>
      <c r="D54" s="161" t="s">
        <v>266</v>
      </c>
      <c r="E54" s="157" t="s">
        <v>400</v>
      </c>
      <c r="F54" s="160">
        <v>5</v>
      </c>
      <c r="G54" s="160">
        <v>5</v>
      </c>
      <c r="H54" s="160">
        <v>5</v>
      </c>
      <c r="I54" s="160">
        <v>5</v>
      </c>
    </row>
    <row r="55" spans="1:9" s="162" customFormat="1" x14ac:dyDescent="0.25">
      <c r="A55" s="133" t="s">
        <v>379</v>
      </c>
      <c r="B55" s="159" t="s">
        <v>382</v>
      </c>
      <c r="C55" s="161">
        <v>1</v>
      </c>
      <c r="D55" s="161" t="s">
        <v>266</v>
      </c>
      <c r="E55" s="157" t="s">
        <v>400</v>
      </c>
      <c r="F55" s="160">
        <v>5</v>
      </c>
      <c r="G55" s="160">
        <v>5</v>
      </c>
      <c r="H55" s="160">
        <v>5</v>
      </c>
      <c r="I55" s="160">
        <v>5</v>
      </c>
    </row>
    <row r="56" spans="1:9" s="162" customFormat="1" x14ac:dyDescent="0.25">
      <c r="A56" s="133" t="s">
        <v>380</v>
      </c>
      <c r="B56" s="159" t="s">
        <v>383</v>
      </c>
      <c r="C56" s="161">
        <v>1</v>
      </c>
      <c r="D56" s="161" t="s">
        <v>266</v>
      </c>
      <c r="E56" s="157" t="s">
        <v>400</v>
      </c>
      <c r="F56" s="160">
        <v>1</v>
      </c>
      <c r="G56" s="160">
        <v>1</v>
      </c>
      <c r="H56" s="160">
        <v>1</v>
      </c>
      <c r="I56" s="160">
        <v>1</v>
      </c>
    </row>
    <row r="57" spans="1:9" x14ac:dyDescent="0.25">
      <c r="A57" s="133" t="s">
        <v>527</v>
      </c>
      <c r="B57" s="164" t="s">
        <v>528</v>
      </c>
      <c r="C57" s="165">
        <v>1</v>
      </c>
      <c r="D57" s="165" t="s">
        <v>266</v>
      </c>
      <c r="E57" s="157" t="s">
        <v>400</v>
      </c>
      <c r="F57" s="160">
        <v>1</v>
      </c>
      <c r="G57" s="160">
        <v>1</v>
      </c>
      <c r="H57" s="160">
        <v>1</v>
      </c>
      <c r="I57" s="160">
        <v>1</v>
      </c>
    </row>
    <row r="58" spans="1:9" x14ac:dyDescent="0.25">
      <c r="A58" s="133" t="s">
        <v>529</v>
      </c>
      <c r="B58" s="164" t="s">
        <v>531</v>
      </c>
      <c r="C58" s="165">
        <v>1</v>
      </c>
      <c r="D58" s="165" t="s">
        <v>266</v>
      </c>
      <c r="E58" s="157" t="s">
        <v>400</v>
      </c>
      <c r="F58" s="160">
        <v>1</v>
      </c>
      <c r="G58" s="160">
        <v>1</v>
      </c>
      <c r="H58" s="160">
        <v>1</v>
      </c>
      <c r="I58" s="160">
        <v>1</v>
      </c>
    </row>
    <row r="59" spans="1:9" x14ac:dyDescent="0.25">
      <c r="A59" s="133" t="s">
        <v>530</v>
      </c>
      <c r="B59" s="164" t="s">
        <v>532</v>
      </c>
      <c r="C59" s="165">
        <v>1</v>
      </c>
      <c r="D59" s="165" t="s">
        <v>266</v>
      </c>
      <c r="E59" s="157" t="s">
        <v>400</v>
      </c>
      <c r="F59" s="160">
        <v>1</v>
      </c>
      <c r="G59" s="160">
        <v>1</v>
      </c>
      <c r="H59" s="160">
        <v>1</v>
      </c>
      <c r="I59" s="160">
        <v>1</v>
      </c>
    </row>
    <row r="60" spans="1:9" x14ac:dyDescent="0.25">
      <c r="A60" s="133" t="s">
        <v>38</v>
      </c>
      <c r="B60" s="159" t="s">
        <v>244</v>
      </c>
      <c r="C60" s="161">
        <v>1</v>
      </c>
      <c r="D60" s="161" t="s">
        <v>266</v>
      </c>
      <c r="E60" s="157" t="s">
        <v>400</v>
      </c>
      <c r="F60" s="160">
        <v>5</v>
      </c>
      <c r="G60" s="160">
        <v>5</v>
      </c>
      <c r="H60" s="160">
        <v>5</v>
      </c>
      <c r="I60" s="160">
        <v>5</v>
      </c>
    </row>
    <row r="61" spans="1:9" x14ac:dyDescent="0.25">
      <c r="A61" s="133" t="s">
        <v>39</v>
      </c>
      <c r="B61" s="159" t="s">
        <v>384</v>
      </c>
      <c r="C61" s="161">
        <v>1</v>
      </c>
      <c r="D61" s="161" t="s">
        <v>266</v>
      </c>
      <c r="E61" s="157" t="s">
        <v>400</v>
      </c>
      <c r="F61" s="160">
        <v>5</v>
      </c>
      <c r="G61" s="160">
        <v>5</v>
      </c>
      <c r="H61" s="160">
        <v>5</v>
      </c>
      <c r="I61" s="160">
        <v>5</v>
      </c>
    </row>
    <row r="62" spans="1:9" x14ac:dyDescent="0.25">
      <c r="A62" s="133" t="s">
        <v>40</v>
      </c>
      <c r="B62" s="159" t="s">
        <v>245</v>
      </c>
      <c r="C62" s="161">
        <v>1</v>
      </c>
      <c r="D62" s="161" t="s">
        <v>266</v>
      </c>
      <c r="E62" s="157" t="s">
        <v>400</v>
      </c>
      <c r="F62" s="160">
        <v>5</v>
      </c>
      <c r="G62" s="160">
        <v>5</v>
      </c>
      <c r="H62" s="160">
        <v>5</v>
      </c>
      <c r="I62" s="160">
        <v>5</v>
      </c>
    </row>
    <row r="63" spans="1:9" x14ac:dyDescent="0.25">
      <c r="A63" s="133" t="s">
        <v>41</v>
      </c>
      <c r="B63" s="159" t="s">
        <v>246</v>
      </c>
      <c r="C63" s="161">
        <v>1</v>
      </c>
      <c r="D63" s="161" t="s">
        <v>266</v>
      </c>
      <c r="E63" s="157" t="s">
        <v>400</v>
      </c>
      <c r="F63" s="160">
        <v>5</v>
      </c>
      <c r="G63" s="160">
        <v>5</v>
      </c>
      <c r="H63" s="160">
        <v>5</v>
      </c>
      <c r="I63" s="160">
        <v>5</v>
      </c>
    </row>
    <row r="64" spans="1:9" x14ac:dyDescent="0.25">
      <c r="A64" s="133" t="s">
        <v>42</v>
      </c>
      <c r="B64" s="159" t="s">
        <v>547</v>
      </c>
      <c r="C64" s="161">
        <v>1</v>
      </c>
      <c r="D64" s="161" t="s">
        <v>266</v>
      </c>
      <c r="E64" s="161" t="s">
        <v>401</v>
      </c>
      <c r="F64" s="160">
        <v>1</v>
      </c>
      <c r="G64" s="160">
        <v>1</v>
      </c>
      <c r="H64" s="160">
        <v>1</v>
      </c>
      <c r="I64" s="160">
        <v>1</v>
      </c>
    </row>
    <row r="65" spans="1:9" x14ac:dyDescent="0.25">
      <c r="A65" s="133" t="s">
        <v>43</v>
      </c>
      <c r="B65" s="159" t="s">
        <v>548</v>
      </c>
      <c r="C65" s="161">
        <v>1</v>
      </c>
      <c r="D65" s="161" t="s">
        <v>266</v>
      </c>
      <c r="E65" s="161" t="s">
        <v>401</v>
      </c>
      <c r="F65" s="160">
        <v>1</v>
      </c>
      <c r="G65" s="160">
        <v>1</v>
      </c>
      <c r="H65" s="160">
        <v>1</v>
      </c>
      <c r="I65" s="160">
        <v>1</v>
      </c>
    </row>
    <row r="66" spans="1:9" x14ac:dyDescent="0.25">
      <c r="A66" s="133" t="s">
        <v>44</v>
      </c>
      <c r="B66" s="159" t="s">
        <v>549</v>
      </c>
      <c r="C66" s="161">
        <v>1</v>
      </c>
      <c r="D66" s="161" t="s">
        <v>266</v>
      </c>
      <c r="E66" s="161" t="s">
        <v>401</v>
      </c>
      <c r="F66" s="160">
        <v>1</v>
      </c>
      <c r="G66" s="160">
        <v>1</v>
      </c>
      <c r="H66" s="160">
        <v>1</v>
      </c>
      <c r="I66" s="160">
        <v>1</v>
      </c>
    </row>
    <row r="67" spans="1:9" x14ac:dyDescent="0.25">
      <c r="A67" s="133" t="s">
        <v>45</v>
      </c>
      <c r="B67" s="159" t="s">
        <v>62</v>
      </c>
      <c r="C67" s="161">
        <v>1</v>
      </c>
      <c r="D67" s="161" t="s">
        <v>266</v>
      </c>
      <c r="E67" s="157" t="s">
        <v>400</v>
      </c>
      <c r="F67" s="160">
        <v>5</v>
      </c>
      <c r="G67" s="160">
        <v>5</v>
      </c>
      <c r="H67" s="160">
        <v>5</v>
      </c>
      <c r="I67" s="160">
        <v>5</v>
      </c>
    </row>
    <row r="68" spans="1:9" x14ac:dyDescent="0.25">
      <c r="A68" s="133" t="s">
        <v>46</v>
      </c>
      <c r="B68" s="159" t="s">
        <v>63</v>
      </c>
      <c r="C68" s="161">
        <v>1</v>
      </c>
      <c r="D68" s="161" t="s">
        <v>266</v>
      </c>
      <c r="E68" s="157" t="s">
        <v>400</v>
      </c>
      <c r="F68" s="160">
        <v>1</v>
      </c>
      <c r="G68" s="160">
        <v>1</v>
      </c>
      <c r="H68" s="160">
        <v>1</v>
      </c>
      <c r="I68" s="160">
        <v>1</v>
      </c>
    </row>
    <row r="69" spans="1:9" x14ac:dyDescent="0.25">
      <c r="A69" s="133" t="s">
        <v>47</v>
      </c>
      <c r="B69" s="159" t="s">
        <v>64</v>
      </c>
      <c r="C69" s="161">
        <v>1</v>
      </c>
      <c r="D69" s="161" t="s">
        <v>266</v>
      </c>
      <c r="E69" s="157" t="s">
        <v>400</v>
      </c>
      <c r="F69" s="160">
        <v>1</v>
      </c>
      <c r="G69" s="160">
        <v>1</v>
      </c>
      <c r="H69" s="160">
        <v>1</v>
      </c>
      <c r="I69" s="160">
        <v>1</v>
      </c>
    </row>
    <row r="70" spans="1:9" x14ac:dyDescent="0.25">
      <c r="A70" s="133" t="s">
        <v>48</v>
      </c>
      <c r="B70" s="159" t="s">
        <v>550</v>
      </c>
      <c r="C70" s="161">
        <v>1</v>
      </c>
      <c r="D70" s="161" t="s">
        <v>266</v>
      </c>
      <c r="E70" s="157" t="s">
        <v>400</v>
      </c>
      <c r="F70" s="160">
        <v>5</v>
      </c>
      <c r="G70" s="160">
        <v>5</v>
      </c>
      <c r="H70" s="160">
        <v>5</v>
      </c>
      <c r="I70" s="160">
        <v>5</v>
      </c>
    </row>
    <row r="71" spans="1:9" x14ac:dyDescent="0.25">
      <c r="A71" s="133" t="s">
        <v>236</v>
      </c>
      <c r="B71" s="159" t="s">
        <v>551</v>
      </c>
      <c r="C71" s="161">
        <v>1</v>
      </c>
      <c r="D71" s="161" t="s">
        <v>266</v>
      </c>
      <c r="E71" s="157" t="s">
        <v>400</v>
      </c>
      <c r="F71" s="160">
        <v>5</v>
      </c>
      <c r="G71" s="160">
        <v>5</v>
      </c>
      <c r="H71" s="160">
        <v>5</v>
      </c>
      <c r="I71" s="160">
        <v>5</v>
      </c>
    </row>
    <row r="72" spans="1:9" x14ac:dyDescent="0.25">
      <c r="A72" s="133" t="s">
        <v>248</v>
      </c>
      <c r="B72" s="159" t="s">
        <v>552</v>
      </c>
      <c r="C72" s="161">
        <v>1</v>
      </c>
      <c r="D72" s="161" t="s">
        <v>266</v>
      </c>
      <c r="E72" s="157" t="s">
        <v>400</v>
      </c>
      <c r="F72" s="160">
        <v>1</v>
      </c>
      <c r="G72" s="160">
        <v>1</v>
      </c>
      <c r="H72" s="160">
        <v>1</v>
      </c>
      <c r="I72" s="160">
        <v>1</v>
      </c>
    </row>
    <row r="73" spans="1:9" x14ac:dyDescent="0.25">
      <c r="A73" s="133" t="s">
        <v>50</v>
      </c>
      <c r="B73" s="159" t="s">
        <v>553</v>
      </c>
      <c r="C73" s="157">
        <v>1</v>
      </c>
      <c r="D73" s="157" t="s">
        <v>377</v>
      </c>
      <c r="E73" s="157" t="s">
        <v>400</v>
      </c>
      <c r="F73" s="160">
        <v>28000</v>
      </c>
      <c r="G73" s="160">
        <v>43000</v>
      </c>
      <c r="H73" s="160">
        <v>28000</v>
      </c>
      <c r="I73" s="160">
        <v>18000</v>
      </c>
    </row>
    <row r="74" spans="1:9" x14ac:dyDescent="0.25">
      <c r="A74" s="133" t="s">
        <v>51</v>
      </c>
      <c r="B74" s="159" t="s">
        <v>554</v>
      </c>
      <c r="C74" s="157">
        <v>1</v>
      </c>
      <c r="D74" s="157" t="s">
        <v>377</v>
      </c>
      <c r="E74" s="157" t="s">
        <v>400</v>
      </c>
      <c r="F74" s="160">
        <v>68000</v>
      </c>
      <c r="G74" s="160">
        <v>100000</v>
      </c>
      <c r="H74" s="160">
        <v>65000</v>
      </c>
      <c r="I74" s="160">
        <v>65000</v>
      </c>
    </row>
    <row r="75" spans="1:9" x14ac:dyDescent="0.25">
      <c r="A75" s="133" t="s">
        <v>52</v>
      </c>
      <c r="B75" s="159" t="s">
        <v>555</v>
      </c>
      <c r="C75" s="157">
        <v>1</v>
      </c>
      <c r="D75" s="157" t="s">
        <v>377</v>
      </c>
      <c r="E75" s="157" t="s">
        <v>400</v>
      </c>
      <c r="F75" s="160">
        <v>28000</v>
      </c>
      <c r="G75" s="160">
        <v>43000</v>
      </c>
      <c r="H75" s="160">
        <v>28000</v>
      </c>
      <c r="I75" s="160">
        <v>18000</v>
      </c>
    </row>
    <row r="76" spans="1:9" x14ac:dyDescent="0.25">
      <c r="A76" s="133" t="s">
        <v>53</v>
      </c>
      <c r="B76" s="159" t="s">
        <v>556</v>
      </c>
      <c r="C76" s="157">
        <v>1</v>
      </c>
      <c r="D76" s="157" t="s">
        <v>377</v>
      </c>
      <c r="E76" s="157" t="s">
        <v>400</v>
      </c>
      <c r="F76" s="160">
        <v>68000</v>
      </c>
      <c r="G76" s="160">
        <v>100000</v>
      </c>
      <c r="H76" s="160">
        <v>65000</v>
      </c>
      <c r="I76" s="160">
        <v>65000</v>
      </c>
    </row>
    <row r="77" spans="1:9" x14ac:dyDescent="0.25">
      <c r="A77" s="133" t="s">
        <v>67</v>
      </c>
      <c r="B77" s="159" t="s">
        <v>72</v>
      </c>
      <c r="C77" s="157">
        <v>18</v>
      </c>
      <c r="D77" s="157" t="s">
        <v>377</v>
      </c>
      <c r="E77" s="157" t="s">
        <v>400</v>
      </c>
      <c r="F77" s="160">
        <v>1300</v>
      </c>
      <c r="G77" s="160">
        <v>2500</v>
      </c>
      <c r="H77" s="160">
        <v>1500</v>
      </c>
      <c r="I77" s="160">
        <v>1000</v>
      </c>
    </row>
    <row r="78" spans="1:9" x14ac:dyDescent="0.25">
      <c r="A78" s="133" t="s">
        <v>68</v>
      </c>
      <c r="B78" s="159" t="s">
        <v>73</v>
      </c>
      <c r="C78" s="157">
        <v>1</v>
      </c>
      <c r="D78" s="157" t="s">
        <v>378</v>
      </c>
      <c r="E78" s="157" t="s">
        <v>400</v>
      </c>
      <c r="F78" s="160">
        <v>10</v>
      </c>
      <c r="G78" s="160">
        <v>10</v>
      </c>
      <c r="H78" s="160">
        <v>10</v>
      </c>
      <c r="I78" s="160">
        <v>10</v>
      </c>
    </row>
    <row r="79" spans="1:9" x14ac:dyDescent="0.25">
      <c r="A79" s="133" t="s">
        <v>69</v>
      </c>
      <c r="B79" s="159" t="s">
        <v>638</v>
      </c>
      <c r="C79" s="157">
        <v>1</v>
      </c>
      <c r="D79" s="157" t="s">
        <v>378</v>
      </c>
      <c r="E79" s="157" t="s">
        <v>400</v>
      </c>
      <c r="F79" s="160">
        <v>10</v>
      </c>
      <c r="G79" s="160">
        <v>10</v>
      </c>
      <c r="H79" s="160">
        <v>10</v>
      </c>
      <c r="I79" s="160">
        <v>10</v>
      </c>
    </row>
    <row r="80" spans="1:9" s="162" customFormat="1" x14ac:dyDescent="0.25">
      <c r="A80" s="133" t="s">
        <v>271</v>
      </c>
      <c r="B80" s="159" t="s">
        <v>557</v>
      </c>
      <c r="C80" s="161">
        <v>1</v>
      </c>
      <c r="D80" s="161" t="s">
        <v>378</v>
      </c>
      <c r="E80" s="157" t="s">
        <v>400</v>
      </c>
      <c r="F80" s="160">
        <v>10</v>
      </c>
      <c r="G80" s="160">
        <v>10</v>
      </c>
      <c r="H80" s="160">
        <v>10</v>
      </c>
      <c r="I80" s="160">
        <v>10</v>
      </c>
    </row>
    <row r="81" spans="1:9" s="162" customFormat="1" x14ac:dyDescent="0.25">
      <c r="A81" s="133" t="s">
        <v>385</v>
      </c>
      <c r="B81" s="159" t="s">
        <v>388</v>
      </c>
      <c r="C81" s="161">
        <v>1</v>
      </c>
      <c r="D81" s="161" t="s">
        <v>266</v>
      </c>
      <c r="E81" s="161" t="s">
        <v>401</v>
      </c>
      <c r="F81" s="160">
        <v>1</v>
      </c>
      <c r="G81" s="160">
        <v>1</v>
      </c>
      <c r="H81" s="160">
        <v>1</v>
      </c>
      <c r="I81" s="160">
        <v>1</v>
      </c>
    </row>
    <row r="82" spans="1:9" s="162" customFormat="1" x14ac:dyDescent="0.25">
      <c r="A82" s="133" t="s">
        <v>386</v>
      </c>
      <c r="B82" s="159" t="s">
        <v>389</v>
      </c>
      <c r="C82" s="161">
        <v>1</v>
      </c>
      <c r="D82" s="161" t="s">
        <v>266</v>
      </c>
      <c r="E82" s="161" t="s">
        <v>401</v>
      </c>
      <c r="F82" s="160">
        <v>1</v>
      </c>
      <c r="G82" s="160">
        <v>1</v>
      </c>
      <c r="H82" s="160">
        <v>1</v>
      </c>
      <c r="I82" s="160">
        <v>1</v>
      </c>
    </row>
    <row r="83" spans="1:9" s="162" customFormat="1" x14ac:dyDescent="0.25">
      <c r="A83" s="133" t="s">
        <v>387</v>
      </c>
      <c r="B83" s="159" t="s">
        <v>390</v>
      </c>
      <c r="C83" s="161">
        <v>1</v>
      </c>
      <c r="D83" s="161" t="s">
        <v>266</v>
      </c>
      <c r="E83" s="161" t="s">
        <v>401</v>
      </c>
      <c r="F83" s="160">
        <v>1</v>
      </c>
      <c r="G83" s="160">
        <v>1</v>
      </c>
      <c r="H83" s="160">
        <v>1</v>
      </c>
      <c r="I83" s="160">
        <v>1</v>
      </c>
    </row>
    <row r="84" spans="1:9" x14ac:dyDescent="0.25">
      <c r="A84" s="133" t="s">
        <v>75</v>
      </c>
      <c r="B84" s="159" t="s">
        <v>79</v>
      </c>
      <c r="C84" s="157">
        <v>18</v>
      </c>
      <c r="D84" s="161" t="s">
        <v>266</v>
      </c>
      <c r="E84" s="157" t="s">
        <v>400</v>
      </c>
      <c r="F84" s="160">
        <v>11</v>
      </c>
      <c r="G84" s="160">
        <v>9</v>
      </c>
      <c r="H84" s="160">
        <v>5</v>
      </c>
      <c r="I84" s="160">
        <v>7</v>
      </c>
    </row>
    <row r="85" spans="1:9" x14ac:dyDescent="0.25">
      <c r="A85" s="133" t="s">
        <v>76</v>
      </c>
      <c r="B85" s="159" t="s">
        <v>71</v>
      </c>
      <c r="C85" s="157">
        <v>18</v>
      </c>
      <c r="D85" s="161" t="s">
        <v>266</v>
      </c>
      <c r="E85" s="157" t="s">
        <v>400</v>
      </c>
      <c r="F85" s="160">
        <v>5</v>
      </c>
      <c r="G85" s="160">
        <v>10</v>
      </c>
      <c r="H85" s="160">
        <v>15</v>
      </c>
      <c r="I85" s="160">
        <v>5</v>
      </c>
    </row>
    <row r="86" spans="1:9" x14ac:dyDescent="0.25">
      <c r="A86" s="133" t="s">
        <v>77</v>
      </c>
      <c r="B86" s="159" t="s">
        <v>80</v>
      </c>
      <c r="C86" s="157">
        <v>18</v>
      </c>
      <c r="D86" s="157" t="s">
        <v>266</v>
      </c>
      <c r="E86" s="157" t="s">
        <v>400</v>
      </c>
      <c r="F86" s="160">
        <v>8</v>
      </c>
      <c r="G86" s="160">
        <v>14</v>
      </c>
      <c r="H86" s="160">
        <v>4</v>
      </c>
      <c r="I86" s="160">
        <v>4</v>
      </c>
    </row>
    <row r="87" spans="1:9" x14ac:dyDescent="0.25">
      <c r="A87" s="133" t="s">
        <v>78</v>
      </c>
      <c r="B87" s="159" t="s">
        <v>364</v>
      </c>
      <c r="C87" s="157">
        <v>1</v>
      </c>
      <c r="D87" s="157" t="s">
        <v>266</v>
      </c>
      <c r="E87" s="157" t="s">
        <v>401</v>
      </c>
      <c r="F87" s="160">
        <v>5</v>
      </c>
      <c r="G87" s="160">
        <v>5</v>
      </c>
      <c r="H87" s="160">
        <v>5</v>
      </c>
      <c r="I87" s="160">
        <v>5</v>
      </c>
    </row>
    <row r="88" spans="1:9" x14ac:dyDescent="0.25">
      <c r="A88" s="133" t="s">
        <v>82</v>
      </c>
      <c r="B88" s="159" t="s">
        <v>558</v>
      </c>
      <c r="C88" s="157">
        <v>1</v>
      </c>
      <c r="D88" s="157" t="s">
        <v>266</v>
      </c>
      <c r="E88" s="157" t="s">
        <v>401</v>
      </c>
      <c r="F88" s="160">
        <v>1</v>
      </c>
      <c r="G88" s="160">
        <v>1</v>
      </c>
      <c r="H88" s="160">
        <v>1</v>
      </c>
      <c r="I88" s="160">
        <v>1</v>
      </c>
    </row>
    <row r="89" spans="1:9" x14ac:dyDescent="0.25">
      <c r="A89" s="133" t="s">
        <v>83</v>
      </c>
      <c r="B89" s="159" t="s">
        <v>559</v>
      </c>
      <c r="C89" s="157">
        <v>1</v>
      </c>
      <c r="D89" s="157" t="s">
        <v>266</v>
      </c>
      <c r="E89" s="157" t="s">
        <v>401</v>
      </c>
      <c r="F89" s="160">
        <v>1</v>
      </c>
      <c r="G89" s="160">
        <v>1</v>
      </c>
      <c r="H89" s="160">
        <v>1</v>
      </c>
      <c r="I89" s="160">
        <v>1</v>
      </c>
    </row>
    <row r="90" spans="1:9" x14ac:dyDescent="0.25">
      <c r="A90" s="133" t="s">
        <v>84</v>
      </c>
      <c r="B90" s="159" t="s">
        <v>87</v>
      </c>
      <c r="C90" s="157">
        <v>1</v>
      </c>
      <c r="D90" s="157" t="s">
        <v>266</v>
      </c>
      <c r="E90" s="157" t="s">
        <v>401</v>
      </c>
      <c r="F90" s="160">
        <v>1</v>
      </c>
      <c r="G90" s="160">
        <v>1</v>
      </c>
      <c r="H90" s="160">
        <v>1</v>
      </c>
      <c r="I90" s="160">
        <v>1</v>
      </c>
    </row>
    <row r="91" spans="1:9" x14ac:dyDescent="0.25">
      <c r="A91" s="133" t="s">
        <v>85</v>
      </c>
      <c r="B91" s="159" t="s">
        <v>232</v>
      </c>
      <c r="C91" s="157">
        <v>1</v>
      </c>
      <c r="D91" s="157" t="s">
        <v>266</v>
      </c>
      <c r="E91" s="157" t="s">
        <v>401</v>
      </c>
      <c r="F91" s="160">
        <v>1</v>
      </c>
      <c r="G91" s="160">
        <v>1</v>
      </c>
      <c r="H91" s="160">
        <v>1</v>
      </c>
      <c r="I91" s="160">
        <v>1</v>
      </c>
    </row>
    <row r="92" spans="1:9" x14ac:dyDescent="0.25">
      <c r="A92" s="133" t="s">
        <v>90</v>
      </c>
      <c r="B92" s="159" t="s">
        <v>155</v>
      </c>
      <c r="C92" s="157">
        <v>1</v>
      </c>
      <c r="D92" s="157" t="s">
        <v>266</v>
      </c>
      <c r="E92" s="157" t="s">
        <v>400</v>
      </c>
      <c r="F92" s="160">
        <v>10</v>
      </c>
      <c r="G92" s="160">
        <v>10</v>
      </c>
      <c r="H92" s="160">
        <v>10</v>
      </c>
      <c r="I92" s="160">
        <v>10</v>
      </c>
    </row>
    <row r="93" spans="1:9" x14ac:dyDescent="0.25">
      <c r="A93" s="133" t="s">
        <v>91</v>
      </c>
      <c r="B93" s="159" t="s">
        <v>156</v>
      </c>
      <c r="C93" s="157">
        <v>1</v>
      </c>
      <c r="D93" s="157" t="s">
        <v>266</v>
      </c>
      <c r="E93" s="157" t="s">
        <v>400</v>
      </c>
      <c r="F93" s="160">
        <v>10</v>
      </c>
      <c r="G93" s="160">
        <v>10</v>
      </c>
      <c r="H93" s="160">
        <v>10</v>
      </c>
      <c r="I93" s="160">
        <v>10</v>
      </c>
    </row>
    <row r="94" spans="1:9" x14ac:dyDescent="0.25">
      <c r="A94" s="133" t="s">
        <v>92</v>
      </c>
      <c r="B94" s="159" t="s">
        <v>157</v>
      </c>
      <c r="C94" s="157">
        <v>1</v>
      </c>
      <c r="D94" s="157" t="s">
        <v>266</v>
      </c>
      <c r="E94" s="157" t="s">
        <v>400</v>
      </c>
      <c r="F94" s="160">
        <v>10</v>
      </c>
      <c r="G94" s="160">
        <v>10</v>
      </c>
      <c r="H94" s="160">
        <v>10</v>
      </c>
      <c r="I94" s="160">
        <v>10</v>
      </c>
    </row>
    <row r="95" spans="1:9" x14ac:dyDescent="0.25">
      <c r="A95" s="133" t="s">
        <v>93</v>
      </c>
      <c r="B95" s="159" t="s">
        <v>533</v>
      </c>
      <c r="C95" s="157">
        <v>1</v>
      </c>
      <c r="D95" s="157" t="s">
        <v>377</v>
      </c>
      <c r="E95" s="157" t="s">
        <v>400</v>
      </c>
      <c r="F95" s="160">
        <v>50</v>
      </c>
      <c r="G95" s="160">
        <v>50</v>
      </c>
      <c r="H95" s="160">
        <v>50</v>
      </c>
      <c r="I95" s="160">
        <v>50</v>
      </c>
    </row>
    <row r="96" spans="1:9" x14ac:dyDescent="0.25">
      <c r="A96" s="133" t="s">
        <v>94</v>
      </c>
      <c r="B96" s="159" t="s">
        <v>560</v>
      </c>
      <c r="C96" s="157">
        <v>1</v>
      </c>
      <c r="D96" s="157" t="s">
        <v>377</v>
      </c>
      <c r="E96" s="157" t="s">
        <v>400</v>
      </c>
      <c r="F96" s="160">
        <v>50</v>
      </c>
      <c r="G96" s="160">
        <v>50</v>
      </c>
      <c r="H96" s="160">
        <v>50</v>
      </c>
      <c r="I96" s="160">
        <v>50</v>
      </c>
    </row>
    <row r="97" spans="1:11" x14ac:dyDescent="0.25">
      <c r="A97" s="133" t="s">
        <v>95</v>
      </c>
      <c r="B97" s="159" t="s">
        <v>228</v>
      </c>
      <c r="C97" s="157">
        <v>1</v>
      </c>
      <c r="D97" s="157" t="s">
        <v>377</v>
      </c>
      <c r="E97" s="157" t="s">
        <v>400</v>
      </c>
      <c r="F97" s="160">
        <v>50</v>
      </c>
      <c r="G97" s="160">
        <v>50</v>
      </c>
      <c r="H97" s="160">
        <v>50</v>
      </c>
      <c r="I97" s="160">
        <v>50</v>
      </c>
    </row>
    <row r="98" spans="1:11" x14ac:dyDescent="0.25">
      <c r="A98" s="133" t="s">
        <v>96</v>
      </c>
      <c r="B98" s="159" t="s">
        <v>158</v>
      </c>
      <c r="C98" s="157">
        <v>1</v>
      </c>
      <c r="D98" s="157" t="s">
        <v>377</v>
      </c>
      <c r="E98" s="157" t="s">
        <v>400</v>
      </c>
      <c r="F98" s="160">
        <v>50</v>
      </c>
      <c r="G98" s="160">
        <v>50</v>
      </c>
      <c r="H98" s="160">
        <v>50</v>
      </c>
      <c r="I98" s="160">
        <v>50</v>
      </c>
    </row>
    <row r="99" spans="1:11" x14ac:dyDescent="0.25">
      <c r="A99" s="133" t="s">
        <v>97</v>
      </c>
      <c r="B99" s="159" t="s">
        <v>159</v>
      </c>
      <c r="C99" s="157">
        <v>1</v>
      </c>
      <c r="D99" s="157" t="s">
        <v>377</v>
      </c>
      <c r="E99" s="157" t="s">
        <v>400</v>
      </c>
      <c r="F99" s="160">
        <v>50</v>
      </c>
      <c r="G99" s="160">
        <v>50</v>
      </c>
      <c r="H99" s="160">
        <v>50</v>
      </c>
      <c r="I99" s="160">
        <v>50</v>
      </c>
    </row>
    <row r="100" spans="1:11" x14ac:dyDescent="0.25">
      <c r="A100" s="133" t="s">
        <v>98</v>
      </c>
      <c r="B100" s="159" t="s">
        <v>160</v>
      </c>
      <c r="C100" s="157">
        <v>1</v>
      </c>
      <c r="D100" s="157" t="s">
        <v>377</v>
      </c>
      <c r="E100" s="157" t="s">
        <v>400</v>
      </c>
      <c r="F100" s="160">
        <v>50</v>
      </c>
      <c r="G100" s="160">
        <v>50</v>
      </c>
      <c r="H100" s="160">
        <v>50</v>
      </c>
      <c r="I100" s="160">
        <v>50</v>
      </c>
    </row>
    <row r="101" spans="1:11" x14ac:dyDescent="0.25">
      <c r="A101" s="133" t="s">
        <v>99</v>
      </c>
      <c r="B101" s="159" t="s">
        <v>561</v>
      </c>
      <c r="C101" s="157">
        <v>1</v>
      </c>
      <c r="D101" s="157" t="s">
        <v>377</v>
      </c>
      <c r="E101" s="157" t="s">
        <v>400</v>
      </c>
      <c r="F101" s="160">
        <v>50</v>
      </c>
      <c r="G101" s="160">
        <v>50</v>
      </c>
      <c r="H101" s="160">
        <v>50</v>
      </c>
      <c r="I101" s="160">
        <v>50</v>
      </c>
    </row>
    <row r="102" spans="1:11" x14ac:dyDescent="0.25">
      <c r="A102" s="133" t="s">
        <v>100</v>
      </c>
      <c r="B102" s="159" t="s">
        <v>161</v>
      </c>
      <c r="C102" s="157">
        <v>1</v>
      </c>
      <c r="D102" s="157" t="s">
        <v>378</v>
      </c>
      <c r="E102" s="157" t="s">
        <v>400</v>
      </c>
      <c r="F102" s="160">
        <v>10</v>
      </c>
      <c r="G102" s="160">
        <v>10</v>
      </c>
      <c r="H102" s="160">
        <v>10</v>
      </c>
      <c r="I102" s="160">
        <v>10</v>
      </c>
    </row>
    <row r="103" spans="1:11" x14ac:dyDescent="0.25">
      <c r="A103" s="133" t="s">
        <v>101</v>
      </c>
      <c r="B103" s="159" t="s">
        <v>162</v>
      </c>
      <c r="C103" s="157">
        <v>1</v>
      </c>
      <c r="D103" s="157" t="s">
        <v>378</v>
      </c>
      <c r="E103" s="157" t="s">
        <v>400</v>
      </c>
      <c r="F103" s="160">
        <v>10</v>
      </c>
      <c r="G103" s="160">
        <v>10</v>
      </c>
      <c r="H103" s="160">
        <v>10</v>
      </c>
      <c r="I103" s="160">
        <v>10</v>
      </c>
    </row>
    <row r="104" spans="1:11" x14ac:dyDescent="0.25">
      <c r="A104" s="133" t="s">
        <v>102</v>
      </c>
      <c r="B104" s="159" t="s">
        <v>163</v>
      </c>
      <c r="C104" s="157">
        <v>1</v>
      </c>
      <c r="D104" s="157" t="s">
        <v>378</v>
      </c>
      <c r="E104" s="157" t="s">
        <v>400</v>
      </c>
      <c r="F104" s="160">
        <v>10</v>
      </c>
      <c r="G104" s="160">
        <v>10</v>
      </c>
      <c r="H104" s="160">
        <v>10</v>
      </c>
      <c r="I104" s="160">
        <v>10</v>
      </c>
    </row>
    <row r="105" spans="1:11" x14ac:dyDescent="0.25">
      <c r="A105" s="133" t="s">
        <v>103</v>
      </c>
      <c r="B105" s="159" t="s">
        <v>164</v>
      </c>
      <c r="C105" s="157">
        <v>1</v>
      </c>
      <c r="D105" s="157" t="s">
        <v>378</v>
      </c>
      <c r="E105" s="157" t="s">
        <v>400</v>
      </c>
      <c r="F105" s="160">
        <v>10</v>
      </c>
      <c r="G105" s="160">
        <v>10</v>
      </c>
      <c r="H105" s="160">
        <v>10</v>
      </c>
      <c r="I105" s="160">
        <v>10</v>
      </c>
    </row>
    <row r="106" spans="1:11" x14ac:dyDescent="0.25">
      <c r="A106" s="133" t="s">
        <v>104</v>
      </c>
      <c r="B106" s="159" t="s">
        <v>165</v>
      </c>
      <c r="C106" s="157">
        <v>1</v>
      </c>
      <c r="D106" s="157" t="s">
        <v>378</v>
      </c>
      <c r="E106" s="157" t="s">
        <v>400</v>
      </c>
      <c r="F106" s="160">
        <v>10</v>
      </c>
      <c r="G106" s="160">
        <v>10</v>
      </c>
      <c r="H106" s="160">
        <v>10</v>
      </c>
      <c r="I106" s="160">
        <v>10</v>
      </c>
    </row>
    <row r="107" spans="1:11" x14ac:dyDescent="0.25">
      <c r="A107" s="133" t="s">
        <v>105</v>
      </c>
      <c r="B107" s="159" t="s">
        <v>166</v>
      </c>
      <c r="C107" s="157">
        <v>1</v>
      </c>
      <c r="D107" s="157" t="s">
        <v>378</v>
      </c>
      <c r="E107" s="157" t="s">
        <v>400</v>
      </c>
      <c r="F107" s="160">
        <v>10</v>
      </c>
      <c r="G107" s="160">
        <v>10</v>
      </c>
      <c r="H107" s="160">
        <v>10</v>
      </c>
      <c r="I107" s="160">
        <v>10</v>
      </c>
    </row>
    <row r="108" spans="1:11" x14ac:dyDescent="0.25">
      <c r="A108" s="133" t="s">
        <v>106</v>
      </c>
      <c r="B108" s="159" t="s">
        <v>167</v>
      </c>
      <c r="C108" s="157">
        <v>1</v>
      </c>
      <c r="D108" s="157" t="s">
        <v>266</v>
      </c>
      <c r="E108" s="157" t="s">
        <v>400</v>
      </c>
      <c r="F108" s="160">
        <v>3</v>
      </c>
      <c r="G108" s="160">
        <v>3</v>
      </c>
      <c r="H108" s="160">
        <v>3</v>
      </c>
      <c r="I108" s="160">
        <v>3</v>
      </c>
    </row>
    <row r="109" spans="1:11" x14ac:dyDescent="0.25">
      <c r="A109" s="133" t="s">
        <v>107</v>
      </c>
      <c r="B109" s="159" t="s">
        <v>168</v>
      </c>
      <c r="C109" s="157">
        <v>1</v>
      </c>
      <c r="D109" s="157" t="s">
        <v>266</v>
      </c>
      <c r="E109" s="157" t="s">
        <v>400</v>
      </c>
      <c r="F109" s="160">
        <v>3</v>
      </c>
      <c r="G109" s="160">
        <v>3</v>
      </c>
      <c r="H109" s="160">
        <v>3</v>
      </c>
      <c r="I109" s="160">
        <v>3</v>
      </c>
    </row>
    <row r="110" spans="1:11" x14ac:dyDescent="0.25">
      <c r="A110" s="133" t="s">
        <v>108</v>
      </c>
      <c r="B110" s="159" t="s">
        <v>534</v>
      </c>
      <c r="C110" s="157">
        <v>1</v>
      </c>
      <c r="D110" s="157" t="s">
        <v>266</v>
      </c>
      <c r="E110" s="157" t="s">
        <v>400</v>
      </c>
      <c r="F110" s="160">
        <v>3</v>
      </c>
      <c r="G110" s="160">
        <v>3</v>
      </c>
      <c r="H110" s="160">
        <v>3</v>
      </c>
      <c r="I110" s="160">
        <v>3</v>
      </c>
    </row>
    <row r="111" spans="1:11" x14ac:dyDescent="0.25">
      <c r="A111" s="133" t="s">
        <v>109</v>
      </c>
      <c r="B111" s="159" t="s">
        <v>169</v>
      </c>
      <c r="C111" s="157">
        <v>1</v>
      </c>
      <c r="D111" s="157" t="s">
        <v>266</v>
      </c>
      <c r="E111" s="157" t="s">
        <v>400</v>
      </c>
      <c r="F111" s="160">
        <v>10</v>
      </c>
      <c r="G111" s="160">
        <v>10</v>
      </c>
      <c r="H111" s="160">
        <v>10</v>
      </c>
      <c r="I111" s="160">
        <v>10</v>
      </c>
    </row>
    <row r="112" spans="1:11" x14ac:dyDescent="0.25">
      <c r="A112" s="133" t="s">
        <v>110</v>
      </c>
      <c r="B112" s="159" t="s">
        <v>639</v>
      </c>
      <c r="C112" s="157">
        <v>1</v>
      </c>
      <c r="D112" s="157" t="s">
        <v>266</v>
      </c>
      <c r="E112" s="157" t="s">
        <v>400</v>
      </c>
      <c r="F112" s="160">
        <v>20</v>
      </c>
      <c r="G112" s="160">
        <v>20</v>
      </c>
      <c r="H112" s="160">
        <v>20</v>
      </c>
      <c r="I112" s="160">
        <v>20</v>
      </c>
      <c r="K112" s="162"/>
    </row>
    <row r="113" spans="1:9" x14ac:dyDescent="0.25">
      <c r="A113" s="133" t="s">
        <v>111</v>
      </c>
      <c r="B113" s="159" t="s">
        <v>391</v>
      </c>
      <c r="C113" s="157">
        <v>1</v>
      </c>
      <c r="D113" s="157" t="s">
        <v>266</v>
      </c>
      <c r="E113" s="157" t="s">
        <v>400</v>
      </c>
      <c r="F113" s="160">
        <v>200</v>
      </c>
      <c r="G113" s="160">
        <v>200</v>
      </c>
      <c r="H113" s="160">
        <v>200</v>
      </c>
      <c r="I113" s="160">
        <v>200</v>
      </c>
    </row>
    <row r="114" spans="1:9" x14ac:dyDescent="0.25">
      <c r="A114" s="133" t="s">
        <v>112</v>
      </c>
      <c r="B114" s="159" t="s">
        <v>171</v>
      </c>
      <c r="C114" s="157">
        <v>1</v>
      </c>
      <c r="D114" s="157" t="s">
        <v>266</v>
      </c>
      <c r="E114" s="157" t="s">
        <v>400</v>
      </c>
      <c r="F114" s="160">
        <v>10</v>
      </c>
      <c r="G114" s="160">
        <v>10</v>
      </c>
      <c r="H114" s="160">
        <v>10</v>
      </c>
      <c r="I114" s="160">
        <v>10</v>
      </c>
    </row>
    <row r="115" spans="1:9" x14ac:dyDescent="0.25">
      <c r="A115" s="133" t="s">
        <v>113</v>
      </c>
      <c r="B115" s="159" t="s">
        <v>172</v>
      </c>
      <c r="C115" s="157">
        <v>1</v>
      </c>
      <c r="D115" s="157" t="s">
        <v>377</v>
      </c>
      <c r="E115" s="157" t="s">
        <v>400</v>
      </c>
      <c r="F115" s="160">
        <v>50</v>
      </c>
      <c r="G115" s="160">
        <v>50</v>
      </c>
      <c r="H115" s="160">
        <v>50</v>
      </c>
      <c r="I115" s="160">
        <v>50</v>
      </c>
    </row>
    <row r="116" spans="1:9" x14ac:dyDescent="0.25">
      <c r="A116" s="133" t="s">
        <v>114</v>
      </c>
      <c r="B116" s="159" t="s">
        <v>562</v>
      </c>
      <c r="C116" s="157">
        <v>1</v>
      </c>
      <c r="D116" s="157" t="s">
        <v>377</v>
      </c>
      <c r="E116" s="157" t="s">
        <v>400</v>
      </c>
      <c r="F116" s="160">
        <v>100</v>
      </c>
      <c r="G116" s="160">
        <v>100</v>
      </c>
      <c r="H116" s="160">
        <v>100</v>
      </c>
      <c r="I116" s="160">
        <v>100</v>
      </c>
    </row>
    <row r="117" spans="1:9" x14ac:dyDescent="0.25">
      <c r="A117" s="133" t="s">
        <v>115</v>
      </c>
      <c r="B117" s="159" t="s">
        <v>563</v>
      </c>
      <c r="C117" s="157">
        <v>1</v>
      </c>
      <c r="D117" s="157" t="s">
        <v>266</v>
      </c>
      <c r="E117" s="157" t="s">
        <v>400</v>
      </c>
      <c r="F117" s="160">
        <v>1</v>
      </c>
      <c r="G117" s="160">
        <v>1</v>
      </c>
      <c r="H117" s="160">
        <v>1</v>
      </c>
      <c r="I117" s="160">
        <v>1</v>
      </c>
    </row>
    <row r="118" spans="1:9" x14ac:dyDescent="0.25">
      <c r="A118" s="133" t="s">
        <v>116</v>
      </c>
      <c r="B118" s="159" t="s">
        <v>564</v>
      </c>
      <c r="C118" s="157">
        <v>1</v>
      </c>
      <c r="D118" s="157" t="s">
        <v>266</v>
      </c>
      <c r="E118" s="157" t="s">
        <v>400</v>
      </c>
      <c r="F118" s="160">
        <v>1</v>
      </c>
      <c r="G118" s="160">
        <v>1</v>
      </c>
      <c r="H118" s="160">
        <v>1</v>
      </c>
      <c r="I118" s="160">
        <v>1</v>
      </c>
    </row>
    <row r="119" spans="1:9" x14ac:dyDescent="0.25">
      <c r="A119" s="133" t="s">
        <v>117</v>
      </c>
      <c r="B119" s="159" t="s">
        <v>565</v>
      </c>
      <c r="C119" s="157">
        <v>1</v>
      </c>
      <c r="D119" s="157" t="s">
        <v>266</v>
      </c>
      <c r="E119" s="157" t="s">
        <v>400</v>
      </c>
      <c r="F119" s="160">
        <v>1</v>
      </c>
      <c r="G119" s="160">
        <v>1</v>
      </c>
      <c r="H119" s="160">
        <v>1</v>
      </c>
      <c r="I119" s="160">
        <v>1</v>
      </c>
    </row>
    <row r="120" spans="1:9" x14ac:dyDescent="0.25">
      <c r="A120" s="133" t="s">
        <v>118</v>
      </c>
      <c r="B120" s="159" t="s">
        <v>566</v>
      </c>
      <c r="C120" s="157">
        <v>1</v>
      </c>
      <c r="D120" s="157" t="s">
        <v>266</v>
      </c>
      <c r="E120" s="157" t="s">
        <v>400</v>
      </c>
      <c r="F120" s="160">
        <v>1</v>
      </c>
      <c r="G120" s="160">
        <v>1</v>
      </c>
      <c r="H120" s="160">
        <v>1</v>
      </c>
      <c r="I120" s="160">
        <v>1</v>
      </c>
    </row>
    <row r="121" spans="1:9" x14ac:dyDescent="0.25">
      <c r="A121" s="133" t="s">
        <v>119</v>
      </c>
      <c r="B121" s="159" t="s">
        <v>567</v>
      </c>
      <c r="C121" s="157">
        <v>1</v>
      </c>
      <c r="D121" s="157" t="s">
        <v>266</v>
      </c>
      <c r="E121" s="157" t="s">
        <v>400</v>
      </c>
      <c r="F121" s="160">
        <v>1</v>
      </c>
      <c r="G121" s="160">
        <v>1</v>
      </c>
      <c r="H121" s="160">
        <v>1</v>
      </c>
      <c r="I121" s="160">
        <v>1</v>
      </c>
    </row>
    <row r="122" spans="1:9" x14ac:dyDescent="0.25">
      <c r="A122" s="133" t="s">
        <v>120</v>
      </c>
      <c r="B122" s="159" t="s">
        <v>568</v>
      </c>
      <c r="C122" s="157">
        <v>1</v>
      </c>
      <c r="D122" s="157" t="s">
        <v>266</v>
      </c>
      <c r="E122" s="157" t="s">
        <v>400</v>
      </c>
      <c r="F122" s="160">
        <v>1</v>
      </c>
      <c r="G122" s="160">
        <v>1</v>
      </c>
      <c r="H122" s="160">
        <v>1</v>
      </c>
      <c r="I122" s="160">
        <v>1</v>
      </c>
    </row>
    <row r="123" spans="1:9" x14ac:dyDescent="0.25">
      <c r="A123" s="133" t="s">
        <v>121</v>
      </c>
      <c r="B123" s="159" t="s">
        <v>569</v>
      </c>
      <c r="C123" s="157">
        <v>1</v>
      </c>
      <c r="D123" s="157" t="s">
        <v>266</v>
      </c>
      <c r="E123" s="157" t="s">
        <v>400</v>
      </c>
      <c r="F123" s="160">
        <v>1</v>
      </c>
      <c r="G123" s="160">
        <v>1</v>
      </c>
      <c r="H123" s="160">
        <v>1</v>
      </c>
      <c r="I123" s="160">
        <v>1</v>
      </c>
    </row>
    <row r="124" spans="1:9" x14ac:dyDescent="0.25">
      <c r="A124" s="133" t="s">
        <v>122</v>
      </c>
      <c r="B124" s="159" t="s">
        <v>570</v>
      </c>
      <c r="C124" s="157">
        <v>1</v>
      </c>
      <c r="D124" s="157" t="s">
        <v>266</v>
      </c>
      <c r="E124" s="157" t="s">
        <v>400</v>
      </c>
      <c r="F124" s="160">
        <v>1</v>
      </c>
      <c r="G124" s="160">
        <v>1</v>
      </c>
      <c r="H124" s="160">
        <v>1</v>
      </c>
      <c r="I124" s="160">
        <v>1</v>
      </c>
    </row>
    <row r="125" spans="1:9" x14ac:dyDescent="0.25">
      <c r="A125" s="133" t="s">
        <v>123</v>
      </c>
      <c r="B125" s="159" t="s">
        <v>571</v>
      </c>
      <c r="C125" s="157">
        <v>1</v>
      </c>
      <c r="D125" s="157" t="s">
        <v>266</v>
      </c>
      <c r="E125" s="157" t="s">
        <v>400</v>
      </c>
      <c r="F125" s="160">
        <v>1</v>
      </c>
      <c r="G125" s="160">
        <v>1</v>
      </c>
      <c r="H125" s="160">
        <v>1</v>
      </c>
      <c r="I125" s="160">
        <v>1</v>
      </c>
    </row>
    <row r="126" spans="1:9" x14ac:dyDescent="0.25">
      <c r="A126" s="133" t="s">
        <v>124</v>
      </c>
      <c r="B126" s="159" t="s">
        <v>572</v>
      </c>
      <c r="C126" s="157">
        <v>1</v>
      </c>
      <c r="D126" s="157" t="s">
        <v>266</v>
      </c>
      <c r="E126" s="157" t="s">
        <v>400</v>
      </c>
      <c r="F126" s="160">
        <v>1</v>
      </c>
      <c r="G126" s="160">
        <v>1</v>
      </c>
      <c r="H126" s="160">
        <v>1</v>
      </c>
      <c r="I126" s="160">
        <v>1</v>
      </c>
    </row>
    <row r="127" spans="1:9" x14ac:dyDescent="0.25">
      <c r="A127" s="133" t="s">
        <v>125</v>
      </c>
      <c r="B127" s="159" t="s">
        <v>573</v>
      </c>
      <c r="C127" s="157">
        <v>1</v>
      </c>
      <c r="D127" s="157" t="s">
        <v>266</v>
      </c>
      <c r="E127" s="157" t="s">
        <v>400</v>
      </c>
      <c r="F127" s="160">
        <v>1</v>
      </c>
      <c r="G127" s="160">
        <v>1</v>
      </c>
      <c r="H127" s="160">
        <v>1</v>
      </c>
      <c r="I127" s="160">
        <v>1</v>
      </c>
    </row>
    <row r="128" spans="1:9" x14ac:dyDescent="0.25">
      <c r="A128" s="133" t="s">
        <v>126</v>
      </c>
      <c r="B128" s="159" t="s">
        <v>574</v>
      </c>
      <c r="C128" s="157">
        <v>1</v>
      </c>
      <c r="D128" s="157" t="s">
        <v>266</v>
      </c>
      <c r="E128" s="157" t="s">
        <v>400</v>
      </c>
      <c r="F128" s="160">
        <v>1</v>
      </c>
      <c r="G128" s="160">
        <v>1</v>
      </c>
      <c r="H128" s="160">
        <v>1</v>
      </c>
      <c r="I128" s="160">
        <v>1</v>
      </c>
    </row>
    <row r="129" spans="1:9" x14ac:dyDescent="0.25">
      <c r="A129" s="133" t="s">
        <v>127</v>
      </c>
      <c r="B129" s="159" t="s">
        <v>575</v>
      </c>
      <c r="C129" s="157">
        <v>1</v>
      </c>
      <c r="D129" s="157" t="s">
        <v>266</v>
      </c>
      <c r="E129" s="157" t="s">
        <v>400</v>
      </c>
      <c r="F129" s="160">
        <v>1</v>
      </c>
      <c r="G129" s="160">
        <v>1</v>
      </c>
      <c r="H129" s="160">
        <v>1</v>
      </c>
      <c r="I129" s="160">
        <v>1</v>
      </c>
    </row>
    <row r="130" spans="1:9" x14ac:dyDescent="0.25">
      <c r="A130" s="133" t="s">
        <v>128</v>
      </c>
      <c r="B130" s="159" t="s">
        <v>576</v>
      </c>
      <c r="C130" s="157">
        <v>1</v>
      </c>
      <c r="D130" s="157" t="s">
        <v>266</v>
      </c>
      <c r="E130" s="157" t="s">
        <v>400</v>
      </c>
      <c r="F130" s="160">
        <v>2</v>
      </c>
      <c r="G130" s="160">
        <v>2</v>
      </c>
      <c r="H130" s="160">
        <v>2</v>
      </c>
      <c r="I130" s="160">
        <v>2</v>
      </c>
    </row>
    <row r="131" spans="1:9" x14ac:dyDescent="0.25">
      <c r="A131" s="133" t="s">
        <v>129</v>
      </c>
      <c r="B131" s="159" t="s">
        <v>577</v>
      </c>
      <c r="C131" s="157">
        <v>1</v>
      </c>
      <c r="D131" s="157" t="s">
        <v>266</v>
      </c>
      <c r="E131" s="157" t="s">
        <v>400</v>
      </c>
      <c r="F131" s="160">
        <v>2</v>
      </c>
      <c r="G131" s="160">
        <v>2</v>
      </c>
      <c r="H131" s="160">
        <v>2</v>
      </c>
      <c r="I131" s="160">
        <v>2</v>
      </c>
    </row>
    <row r="132" spans="1:9" x14ac:dyDescent="0.25">
      <c r="A132" s="133" t="s">
        <v>130</v>
      </c>
      <c r="B132" s="159" t="s">
        <v>578</v>
      </c>
      <c r="C132" s="157">
        <v>1</v>
      </c>
      <c r="D132" s="157" t="s">
        <v>266</v>
      </c>
      <c r="E132" s="157" t="s">
        <v>400</v>
      </c>
      <c r="F132" s="160">
        <v>2</v>
      </c>
      <c r="G132" s="160">
        <v>2</v>
      </c>
      <c r="H132" s="160">
        <v>2</v>
      </c>
      <c r="I132" s="160">
        <v>2</v>
      </c>
    </row>
    <row r="133" spans="1:9" x14ac:dyDescent="0.25">
      <c r="A133" s="133" t="s">
        <v>131</v>
      </c>
      <c r="B133" s="159" t="s">
        <v>579</v>
      </c>
      <c r="C133" s="157">
        <v>1</v>
      </c>
      <c r="D133" s="157" t="s">
        <v>266</v>
      </c>
      <c r="E133" s="157" t="s">
        <v>400</v>
      </c>
      <c r="F133" s="160">
        <v>2</v>
      </c>
      <c r="G133" s="160">
        <v>2</v>
      </c>
      <c r="H133" s="160">
        <v>2</v>
      </c>
      <c r="I133" s="160">
        <v>2</v>
      </c>
    </row>
    <row r="134" spans="1:9" x14ac:dyDescent="0.25">
      <c r="A134" s="133" t="s">
        <v>132</v>
      </c>
      <c r="B134" s="159" t="s">
        <v>580</v>
      </c>
      <c r="C134" s="157">
        <v>1</v>
      </c>
      <c r="D134" s="157" t="s">
        <v>266</v>
      </c>
      <c r="E134" s="157" t="s">
        <v>400</v>
      </c>
      <c r="F134" s="160">
        <v>2</v>
      </c>
      <c r="G134" s="160">
        <v>2</v>
      </c>
      <c r="H134" s="160">
        <v>2</v>
      </c>
      <c r="I134" s="160">
        <v>2</v>
      </c>
    </row>
    <row r="135" spans="1:9" x14ac:dyDescent="0.25">
      <c r="A135" s="133" t="s">
        <v>133</v>
      </c>
      <c r="B135" s="159" t="s">
        <v>581</v>
      </c>
      <c r="C135" s="157">
        <v>1</v>
      </c>
      <c r="D135" s="157" t="s">
        <v>266</v>
      </c>
      <c r="E135" s="157" t="s">
        <v>400</v>
      </c>
      <c r="F135" s="160">
        <v>2</v>
      </c>
      <c r="G135" s="160">
        <v>2</v>
      </c>
      <c r="H135" s="160">
        <v>2</v>
      </c>
      <c r="I135" s="160">
        <v>2</v>
      </c>
    </row>
    <row r="136" spans="1:9" x14ac:dyDescent="0.25">
      <c r="A136" s="133" t="s">
        <v>134</v>
      </c>
      <c r="B136" s="159" t="s">
        <v>582</v>
      </c>
      <c r="C136" s="157">
        <v>1</v>
      </c>
      <c r="D136" s="157" t="s">
        <v>266</v>
      </c>
      <c r="E136" s="157" t="s">
        <v>400</v>
      </c>
      <c r="F136" s="160">
        <v>2</v>
      </c>
      <c r="G136" s="160">
        <v>2</v>
      </c>
      <c r="H136" s="160">
        <v>2</v>
      </c>
      <c r="I136" s="160">
        <v>2</v>
      </c>
    </row>
    <row r="137" spans="1:9" x14ac:dyDescent="0.25">
      <c r="A137" s="133" t="s">
        <v>135</v>
      </c>
      <c r="B137" s="159" t="s">
        <v>583</v>
      </c>
      <c r="C137" s="157">
        <v>1</v>
      </c>
      <c r="D137" s="157" t="s">
        <v>266</v>
      </c>
      <c r="E137" s="157" t="s">
        <v>400</v>
      </c>
      <c r="F137" s="160">
        <v>2</v>
      </c>
      <c r="G137" s="160">
        <v>2</v>
      </c>
      <c r="H137" s="160">
        <v>2</v>
      </c>
      <c r="I137" s="160">
        <v>2</v>
      </c>
    </row>
    <row r="138" spans="1:9" x14ac:dyDescent="0.25">
      <c r="A138" s="133" t="s">
        <v>136</v>
      </c>
      <c r="B138" s="159" t="s">
        <v>584</v>
      </c>
      <c r="C138" s="157">
        <v>1</v>
      </c>
      <c r="D138" s="157" t="s">
        <v>266</v>
      </c>
      <c r="E138" s="157" t="s">
        <v>400</v>
      </c>
      <c r="F138" s="160">
        <v>2</v>
      </c>
      <c r="G138" s="160">
        <v>2</v>
      </c>
      <c r="H138" s="160">
        <v>2</v>
      </c>
      <c r="I138" s="160">
        <v>2</v>
      </c>
    </row>
    <row r="139" spans="1:9" x14ac:dyDescent="0.25">
      <c r="A139" s="133" t="s">
        <v>137</v>
      </c>
      <c r="B139" s="159" t="s">
        <v>585</v>
      </c>
      <c r="C139" s="157">
        <v>1</v>
      </c>
      <c r="D139" s="157" t="s">
        <v>266</v>
      </c>
      <c r="E139" s="157" t="s">
        <v>400</v>
      </c>
      <c r="F139" s="160">
        <v>2</v>
      </c>
      <c r="G139" s="160">
        <v>2</v>
      </c>
      <c r="H139" s="160">
        <v>2</v>
      </c>
      <c r="I139" s="160">
        <v>2</v>
      </c>
    </row>
    <row r="140" spans="1:9" x14ac:dyDescent="0.25">
      <c r="A140" s="133" t="s">
        <v>138</v>
      </c>
      <c r="B140" s="159" t="s">
        <v>586</v>
      </c>
      <c r="C140" s="157">
        <v>1</v>
      </c>
      <c r="D140" s="157" t="s">
        <v>266</v>
      </c>
      <c r="E140" s="157" t="s">
        <v>400</v>
      </c>
      <c r="F140" s="160">
        <v>10</v>
      </c>
      <c r="G140" s="160">
        <v>10</v>
      </c>
      <c r="H140" s="160">
        <v>10</v>
      </c>
      <c r="I140" s="160">
        <v>10</v>
      </c>
    </row>
    <row r="141" spans="1:9" x14ac:dyDescent="0.25">
      <c r="A141" s="133" t="s">
        <v>139</v>
      </c>
      <c r="B141" s="159" t="s">
        <v>587</v>
      </c>
      <c r="C141" s="157">
        <v>1</v>
      </c>
      <c r="D141" s="157" t="s">
        <v>266</v>
      </c>
      <c r="E141" s="157" t="s">
        <v>400</v>
      </c>
      <c r="F141" s="160">
        <v>10</v>
      </c>
      <c r="G141" s="160">
        <v>10</v>
      </c>
      <c r="H141" s="160">
        <v>10</v>
      </c>
      <c r="I141" s="160">
        <v>10</v>
      </c>
    </row>
    <row r="142" spans="1:9" x14ac:dyDescent="0.25">
      <c r="A142" s="133" t="s">
        <v>140</v>
      </c>
      <c r="B142" s="159" t="s">
        <v>588</v>
      </c>
      <c r="C142" s="157">
        <v>1</v>
      </c>
      <c r="D142" s="157" t="s">
        <v>266</v>
      </c>
      <c r="E142" s="157" t="s">
        <v>400</v>
      </c>
      <c r="F142" s="160">
        <v>10</v>
      </c>
      <c r="G142" s="160">
        <v>10</v>
      </c>
      <c r="H142" s="160">
        <v>10</v>
      </c>
      <c r="I142" s="160">
        <v>10</v>
      </c>
    </row>
    <row r="143" spans="1:9" x14ac:dyDescent="0.25">
      <c r="A143" s="133" t="s">
        <v>141</v>
      </c>
      <c r="B143" s="159" t="s">
        <v>589</v>
      </c>
      <c r="C143" s="157">
        <v>1</v>
      </c>
      <c r="D143" s="157" t="s">
        <v>266</v>
      </c>
      <c r="E143" s="157" t="s">
        <v>400</v>
      </c>
      <c r="F143" s="160">
        <v>10</v>
      </c>
      <c r="G143" s="160">
        <v>10</v>
      </c>
      <c r="H143" s="160">
        <v>10</v>
      </c>
      <c r="I143" s="160">
        <v>10</v>
      </c>
    </row>
    <row r="144" spans="1:9" x14ac:dyDescent="0.25">
      <c r="A144" s="133" t="s">
        <v>142</v>
      </c>
      <c r="B144" s="159" t="s">
        <v>590</v>
      </c>
      <c r="C144" s="157">
        <v>1</v>
      </c>
      <c r="D144" s="157" t="s">
        <v>266</v>
      </c>
      <c r="E144" s="157" t="s">
        <v>400</v>
      </c>
      <c r="F144" s="160">
        <v>10</v>
      </c>
      <c r="G144" s="160">
        <v>10</v>
      </c>
      <c r="H144" s="160">
        <v>10</v>
      </c>
      <c r="I144" s="160">
        <v>10</v>
      </c>
    </row>
    <row r="145" spans="1:12" x14ac:dyDescent="0.25">
      <c r="A145" s="133" t="s">
        <v>143</v>
      </c>
      <c r="B145" s="159" t="s">
        <v>591</v>
      </c>
      <c r="C145" s="157">
        <v>1</v>
      </c>
      <c r="D145" s="157" t="s">
        <v>266</v>
      </c>
      <c r="E145" s="157" t="s">
        <v>400</v>
      </c>
      <c r="F145" s="160">
        <v>10</v>
      </c>
      <c r="G145" s="160">
        <v>10</v>
      </c>
      <c r="H145" s="160">
        <v>10</v>
      </c>
      <c r="I145" s="160">
        <v>10</v>
      </c>
    </row>
    <row r="146" spans="1:12" x14ac:dyDescent="0.25">
      <c r="A146" s="133" t="s">
        <v>144</v>
      </c>
      <c r="B146" s="159" t="s">
        <v>592</v>
      </c>
      <c r="C146" s="157">
        <v>1</v>
      </c>
      <c r="D146" s="157" t="s">
        <v>266</v>
      </c>
      <c r="E146" s="157" t="s">
        <v>400</v>
      </c>
      <c r="F146" s="160">
        <v>10</v>
      </c>
      <c r="G146" s="160">
        <v>10</v>
      </c>
      <c r="H146" s="160">
        <v>10</v>
      </c>
      <c r="I146" s="160">
        <v>10</v>
      </c>
    </row>
    <row r="147" spans="1:12" x14ac:dyDescent="0.25">
      <c r="A147" s="133" t="s">
        <v>145</v>
      </c>
      <c r="B147" s="159" t="s">
        <v>593</v>
      </c>
      <c r="C147" s="157">
        <v>1</v>
      </c>
      <c r="D147" s="157" t="s">
        <v>266</v>
      </c>
      <c r="E147" s="157" t="s">
        <v>400</v>
      </c>
      <c r="F147" s="160">
        <v>10</v>
      </c>
      <c r="G147" s="160">
        <v>10</v>
      </c>
      <c r="H147" s="160">
        <v>10</v>
      </c>
      <c r="I147" s="160">
        <v>10</v>
      </c>
    </row>
    <row r="148" spans="1:12" x14ac:dyDescent="0.25">
      <c r="A148" s="133" t="s">
        <v>146</v>
      </c>
      <c r="B148" s="159" t="s">
        <v>594</v>
      </c>
      <c r="C148" s="157">
        <v>1</v>
      </c>
      <c r="D148" s="157" t="s">
        <v>266</v>
      </c>
      <c r="E148" s="157" t="s">
        <v>400</v>
      </c>
      <c r="F148" s="160">
        <v>10</v>
      </c>
      <c r="G148" s="160">
        <v>10</v>
      </c>
      <c r="H148" s="160">
        <v>10</v>
      </c>
      <c r="I148" s="160">
        <v>10</v>
      </c>
    </row>
    <row r="149" spans="1:12" x14ac:dyDescent="0.25">
      <c r="A149" s="133" t="s">
        <v>147</v>
      </c>
      <c r="B149" s="159" t="s">
        <v>595</v>
      </c>
      <c r="C149" s="157">
        <v>1</v>
      </c>
      <c r="D149" s="157" t="s">
        <v>266</v>
      </c>
      <c r="E149" s="157" t="s">
        <v>400</v>
      </c>
      <c r="F149" s="160">
        <v>10</v>
      </c>
      <c r="G149" s="160">
        <v>10</v>
      </c>
      <c r="H149" s="160">
        <v>10</v>
      </c>
      <c r="I149" s="160">
        <v>10</v>
      </c>
    </row>
    <row r="150" spans="1:12" x14ac:dyDescent="0.25">
      <c r="A150" s="133" t="s">
        <v>148</v>
      </c>
      <c r="B150" s="159" t="s">
        <v>596</v>
      </c>
      <c r="C150" s="157">
        <v>1</v>
      </c>
      <c r="D150" s="157" t="s">
        <v>266</v>
      </c>
      <c r="E150" s="157" t="s">
        <v>400</v>
      </c>
      <c r="F150" s="160">
        <v>10</v>
      </c>
      <c r="G150" s="160">
        <v>10</v>
      </c>
      <c r="H150" s="160">
        <v>10</v>
      </c>
      <c r="I150" s="160">
        <v>10</v>
      </c>
    </row>
    <row r="151" spans="1:12" x14ac:dyDescent="0.25">
      <c r="A151" s="133" t="s">
        <v>149</v>
      </c>
      <c r="B151" s="159" t="s">
        <v>597</v>
      </c>
      <c r="C151" s="157">
        <v>1</v>
      </c>
      <c r="D151" s="157" t="s">
        <v>266</v>
      </c>
      <c r="E151" s="157" t="s">
        <v>400</v>
      </c>
      <c r="F151" s="160">
        <v>10</v>
      </c>
      <c r="G151" s="160">
        <v>10</v>
      </c>
      <c r="H151" s="160">
        <v>10</v>
      </c>
      <c r="I151" s="160">
        <v>10</v>
      </c>
    </row>
    <row r="152" spans="1:12" x14ac:dyDescent="0.25">
      <c r="A152" s="133" t="s">
        <v>150</v>
      </c>
      <c r="B152" s="159" t="s">
        <v>598</v>
      </c>
      <c r="C152" s="157">
        <v>1</v>
      </c>
      <c r="D152" s="157" t="s">
        <v>266</v>
      </c>
      <c r="E152" s="157" t="s">
        <v>400</v>
      </c>
      <c r="F152" s="160">
        <v>10</v>
      </c>
      <c r="G152" s="160">
        <v>10</v>
      </c>
      <c r="H152" s="160">
        <v>10</v>
      </c>
      <c r="I152" s="160">
        <v>10</v>
      </c>
    </row>
    <row r="153" spans="1:12" x14ac:dyDescent="0.25">
      <c r="A153" s="133" t="s">
        <v>151</v>
      </c>
      <c r="B153" s="159" t="s">
        <v>599</v>
      </c>
      <c r="C153" s="157">
        <v>1</v>
      </c>
      <c r="D153" s="157" t="s">
        <v>266</v>
      </c>
      <c r="E153" s="157" t="s">
        <v>400</v>
      </c>
      <c r="F153" s="160">
        <v>10</v>
      </c>
      <c r="G153" s="160">
        <v>10</v>
      </c>
      <c r="H153" s="160">
        <v>10</v>
      </c>
      <c r="I153" s="160">
        <v>10</v>
      </c>
    </row>
    <row r="154" spans="1:12" x14ac:dyDescent="0.25">
      <c r="A154" s="133" t="s">
        <v>152</v>
      </c>
      <c r="B154" s="159" t="s">
        <v>600</v>
      </c>
      <c r="C154" s="157">
        <v>1</v>
      </c>
      <c r="D154" s="157" t="s">
        <v>266</v>
      </c>
      <c r="E154" s="157" t="s">
        <v>400</v>
      </c>
      <c r="F154" s="160">
        <v>10</v>
      </c>
      <c r="G154" s="160">
        <v>10</v>
      </c>
      <c r="H154" s="160">
        <v>10</v>
      </c>
      <c r="I154" s="160">
        <v>10</v>
      </c>
    </row>
    <row r="155" spans="1:12" x14ac:dyDescent="0.25">
      <c r="A155" s="133" t="s">
        <v>153</v>
      </c>
      <c r="B155" s="159" t="s">
        <v>602</v>
      </c>
      <c r="C155" s="157">
        <v>1</v>
      </c>
      <c r="D155" s="157" t="s">
        <v>377</v>
      </c>
      <c r="E155" s="157" t="s">
        <v>400</v>
      </c>
      <c r="F155" s="160">
        <v>100</v>
      </c>
      <c r="G155" s="160">
        <v>100</v>
      </c>
      <c r="H155" s="160">
        <v>100</v>
      </c>
      <c r="I155" s="160">
        <v>100</v>
      </c>
    </row>
    <row r="156" spans="1:12" x14ac:dyDescent="0.25">
      <c r="A156" s="133" t="s">
        <v>154</v>
      </c>
      <c r="B156" s="159" t="s">
        <v>173</v>
      </c>
      <c r="C156" s="157">
        <v>1</v>
      </c>
      <c r="D156" s="157" t="s">
        <v>377</v>
      </c>
      <c r="E156" s="157" t="s">
        <v>400</v>
      </c>
      <c r="F156" s="160">
        <v>100</v>
      </c>
      <c r="G156" s="160">
        <v>100</v>
      </c>
      <c r="H156" s="160">
        <v>100</v>
      </c>
      <c r="I156" s="160">
        <v>100</v>
      </c>
    </row>
    <row r="157" spans="1:12" x14ac:dyDescent="0.25">
      <c r="A157" s="133" t="s">
        <v>514</v>
      </c>
      <c r="B157" s="159" t="s">
        <v>249</v>
      </c>
      <c r="C157" s="157">
        <v>1</v>
      </c>
      <c r="D157" s="157" t="s">
        <v>266</v>
      </c>
      <c r="E157" s="157" t="s">
        <v>401</v>
      </c>
      <c r="F157" s="160">
        <v>3</v>
      </c>
      <c r="G157" s="160">
        <v>3</v>
      </c>
      <c r="H157" s="160">
        <v>3</v>
      </c>
      <c r="I157" s="160">
        <v>3</v>
      </c>
    </row>
    <row r="158" spans="1:12" x14ac:dyDescent="0.25">
      <c r="A158" s="133" t="s">
        <v>513</v>
      </c>
      <c r="B158" s="159" t="s">
        <v>601</v>
      </c>
      <c r="C158" s="157">
        <v>1</v>
      </c>
      <c r="D158" s="157" t="s">
        <v>266</v>
      </c>
      <c r="E158" s="157" t="s">
        <v>400</v>
      </c>
      <c r="F158" s="160">
        <v>50</v>
      </c>
      <c r="G158" s="160">
        <v>50</v>
      </c>
      <c r="H158" s="160">
        <v>50</v>
      </c>
      <c r="I158" s="160">
        <v>50</v>
      </c>
    </row>
    <row r="159" spans="1:12" x14ac:dyDescent="0.25">
      <c r="A159" s="133" t="s">
        <v>175</v>
      </c>
      <c r="B159" s="159" t="s">
        <v>56</v>
      </c>
      <c r="C159" s="157">
        <v>6</v>
      </c>
      <c r="D159" s="157" t="s">
        <v>377</v>
      </c>
      <c r="E159" s="157" t="s">
        <v>400</v>
      </c>
      <c r="F159" s="160">
        <v>1000</v>
      </c>
      <c r="G159" s="160">
        <v>1000</v>
      </c>
      <c r="H159" s="160">
        <v>1000</v>
      </c>
      <c r="I159" s="160">
        <v>500</v>
      </c>
    </row>
    <row r="160" spans="1:12" x14ac:dyDescent="0.25">
      <c r="A160" s="133" t="s">
        <v>176</v>
      </c>
      <c r="B160" s="159" t="s">
        <v>180</v>
      </c>
      <c r="C160" s="161">
        <v>15</v>
      </c>
      <c r="D160" s="157" t="s">
        <v>377</v>
      </c>
      <c r="E160" s="157" t="s">
        <v>400</v>
      </c>
      <c r="F160" s="160">
        <v>300</v>
      </c>
      <c r="G160" s="160">
        <v>1000</v>
      </c>
      <c r="H160" s="160">
        <v>500</v>
      </c>
      <c r="I160" s="160">
        <v>500</v>
      </c>
      <c r="K160" s="162"/>
      <c r="L160" s="162"/>
    </row>
    <row r="161" spans="1:12" x14ac:dyDescent="0.25">
      <c r="A161" s="133" t="s">
        <v>177</v>
      </c>
      <c r="B161" s="159" t="s">
        <v>181</v>
      </c>
      <c r="C161" s="161">
        <v>15</v>
      </c>
      <c r="D161" s="157" t="s">
        <v>266</v>
      </c>
      <c r="E161" s="157" t="s">
        <v>400</v>
      </c>
      <c r="F161" s="160">
        <v>20</v>
      </c>
      <c r="G161" s="160">
        <v>40</v>
      </c>
      <c r="H161" s="160">
        <v>20</v>
      </c>
      <c r="I161" s="160">
        <v>20</v>
      </c>
      <c r="K161" s="162"/>
      <c r="L161" s="162"/>
    </row>
    <row r="162" spans="1:12" x14ac:dyDescent="0.25">
      <c r="A162" s="133" t="s">
        <v>178</v>
      </c>
      <c r="B162" s="159" t="s">
        <v>182</v>
      </c>
      <c r="C162" s="157">
        <v>1</v>
      </c>
      <c r="D162" s="157" t="s">
        <v>377</v>
      </c>
      <c r="E162" s="157" t="s">
        <v>400</v>
      </c>
      <c r="F162" s="160">
        <v>100</v>
      </c>
      <c r="G162" s="160">
        <v>100</v>
      </c>
      <c r="H162" s="160">
        <v>100</v>
      </c>
      <c r="I162" s="160">
        <v>100</v>
      </c>
      <c r="L162" s="162"/>
    </row>
    <row r="163" spans="1:12" x14ac:dyDescent="0.25">
      <c r="A163" s="133" t="s">
        <v>179</v>
      </c>
      <c r="B163" s="159" t="s">
        <v>183</v>
      </c>
      <c r="C163" s="157">
        <v>1</v>
      </c>
      <c r="D163" s="157" t="s">
        <v>266</v>
      </c>
      <c r="E163" s="157" t="s">
        <v>400</v>
      </c>
      <c r="F163" s="160">
        <v>3</v>
      </c>
      <c r="G163" s="160">
        <v>3</v>
      </c>
      <c r="H163" s="160">
        <v>3</v>
      </c>
      <c r="I163" s="160">
        <v>3</v>
      </c>
    </row>
    <row r="164" spans="1:12" x14ac:dyDescent="0.25">
      <c r="A164" s="133" t="s">
        <v>515</v>
      </c>
      <c r="B164" s="159" t="s">
        <v>497</v>
      </c>
      <c r="C164" s="161">
        <v>10</v>
      </c>
      <c r="D164" s="161" t="s">
        <v>377</v>
      </c>
      <c r="E164" s="157" t="s">
        <v>400</v>
      </c>
      <c r="F164" s="160">
        <v>1000</v>
      </c>
      <c r="G164" s="160">
        <v>4000</v>
      </c>
      <c r="H164" s="160">
        <v>2000</v>
      </c>
      <c r="I164" s="160">
        <v>2000</v>
      </c>
      <c r="K164" s="162"/>
    </row>
    <row r="165" spans="1:12" x14ac:dyDescent="0.25">
      <c r="A165" s="133" t="s">
        <v>186</v>
      </c>
      <c r="B165" s="159" t="s">
        <v>204</v>
      </c>
      <c r="C165" s="157">
        <v>1</v>
      </c>
      <c r="D165" s="157" t="s">
        <v>270</v>
      </c>
      <c r="E165" s="157" t="s">
        <v>401</v>
      </c>
      <c r="F165" s="160">
        <v>30</v>
      </c>
      <c r="G165" s="160">
        <v>30</v>
      </c>
      <c r="H165" s="160">
        <v>30</v>
      </c>
      <c r="I165" s="160">
        <v>20</v>
      </c>
      <c r="K165" s="137"/>
    </row>
    <row r="166" spans="1:12" x14ac:dyDescent="0.25">
      <c r="A166" s="133" t="s">
        <v>187</v>
      </c>
      <c r="B166" s="159" t="s">
        <v>205</v>
      </c>
      <c r="C166" s="157">
        <v>1</v>
      </c>
      <c r="D166" s="157" t="s">
        <v>377</v>
      </c>
      <c r="E166" s="157" t="s">
        <v>401</v>
      </c>
      <c r="F166" s="160">
        <v>100</v>
      </c>
      <c r="G166" s="160">
        <v>100</v>
      </c>
      <c r="H166" s="160">
        <v>100</v>
      </c>
      <c r="I166" s="160">
        <v>50</v>
      </c>
    </row>
    <row r="167" spans="1:12" x14ac:dyDescent="0.25">
      <c r="A167" s="133" t="s">
        <v>188</v>
      </c>
      <c r="B167" s="159" t="s">
        <v>603</v>
      </c>
      <c r="C167" s="157">
        <v>1</v>
      </c>
      <c r="D167" s="157" t="s">
        <v>270</v>
      </c>
      <c r="E167" s="157" t="s">
        <v>401</v>
      </c>
      <c r="F167" s="160">
        <v>50</v>
      </c>
      <c r="G167" s="160">
        <v>50</v>
      </c>
      <c r="H167" s="160">
        <v>50</v>
      </c>
      <c r="I167" s="160">
        <v>20</v>
      </c>
    </row>
    <row r="168" spans="1:12" x14ac:dyDescent="0.25">
      <c r="A168" s="133" t="s">
        <v>189</v>
      </c>
      <c r="B168" s="159" t="s">
        <v>206</v>
      </c>
      <c r="C168" s="157">
        <v>1</v>
      </c>
      <c r="D168" s="157" t="s">
        <v>378</v>
      </c>
      <c r="E168" s="157" t="s">
        <v>401</v>
      </c>
      <c r="F168" s="160">
        <v>20</v>
      </c>
      <c r="G168" s="160">
        <v>20</v>
      </c>
      <c r="H168" s="160">
        <v>20</v>
      </c>
      <c r="I168" s="160">
        <v>10</v>
      </c>
    </row>
    <row r="169" spans="1:12" x14ac:dyDescent="0.25">
      <c r="A169" s="133" t="s">
        <v>190</v>
      </c>
      <c r="B169" s="159" t="s">
        <v>207</v>
      </c>
      <c r="C169" s="157">
        <v>1</v>
      </c>
      <c r="D169" s="157" t="s">
        <v>377</v>
      </c>
      <c r="E169" s="157" t="s">
        <v>401</v>
      </c>
      <c r="F169" s="160">
        <v>100</v>
      </c>
      <c r="G169" s="160">
        <v>100</v>
      </c>
      <c r="H169" s="160">
        <v>100</v>
      </c>
      <c r="I169" s="160">
        <v>50</v>
      </c>
    </row>
    <row r="170" spans="1:12" x14ac:dyDescent="0.25">
      <c r="A170" s="133" t="s">
        <v>191</v>
      </c>
      <c r="B170" s="159" t="s">
        <v>208</v>
      </c>
      <c r="C170" s="157">
        <v>1</v>
      </c>
      <c r="D170" s="157" t="s">
        <v>377</v>
      </c>
      <c r="E170" s="157" t="s">
        <v>401</v>
      </c>
      <c r="F170" s="160">
        <v>100</v>
      </c>
      <c r="G170" s="160">
        <v>100</v>
      </c>
      <c r="H170" s="160">
        <v>100</v>
      </c>
      <c r="I170" s="160">
        <v>50</v>
      </c>
    </row>
    <row r="171" spans="1:12" x14ac:dyDescent="0.25">
      <c r="A171" s="133" t="s">
        <v>192</v>
      </c>
      <c r="B171" s="159" t="s">
        <v>407</v>
      </c>
      <c r="C171" s="157">
        <v>1</v>
      </c>
      <c r="D171" s="157" t="s">
        <v>377</v>
      </c>
      <c r="E171" s="157" t="s">
        <v>401</v>
      </c>
      <c r="F171" s="160">
        <v>75</v>
      </c>
      <c r="G171" s="160">
        <v>75</v>
      </c>
      <c r="H171" s="160">
        <v>75</v>
      </c>
      <c r="I171" s="160">
        <v>30</v>
      </c>
    </row>
    <row r="172" spans="1:12" x14ac:dyDescent="0.25">
      <c r="A172" s="133" t="s">
        <v>193</v>
      </c>
      <c r="B172" s="159" t="s">
        <v>408</v>
      </c>
      <c r="C172" s="157">
        <v>1</v>
      </c>
      <c r="D172" s="157" t="s">
        <v>377</v>
      </c>
      <c r="E172" s="157" t="s">
        <v>401</v>
      </c>
      <c r="F172" s="160">
        <v>25</v>
      </c>
      <c r="G172" s="160">
        <v>25</v>
      </c>
      <c r="H172" s="160">
        <v>25</v>
      </c>
      <c r="I172" s="160">
        <v>30</v>
      </c>
    </row>
    <row r="173" spans="1:12" x14ac:dyDescent="0.25">
      <c r="A173" s="133" t="s">
        <v>194</v>
      </c>
      <c r="B173" s="159" t="s">
        <v>604</v>
      </c>
      <c r="C173" s="157">
        <v>1</v>
      </c>
      <c r="D173" s="157" t="s">
        <v>270</v>
      </c>
      <c r="E173" s="157" t="s">
        <v>401</v>
      </c>
      <c r="F173" s="160">
        <v>50</v>
      </c>
      <c r="G173" s="160">
        <v>50</v>
      </c>
      <c r="H173" s="160">
        <v>50</v>
      </c>
      <c r="I173" s="160">
        <v>30</v>
      </c>
    </row>
    <row r="174" spans="1:12" x14ac:dyDescent="0.25">
      <c r="A174" s="133" t="s">
        <v>195</v>
      </c>
      <c r="B174" s="159" t="s">
        <v>605</v>
      </c>
      <c r="C174" s="157">
        <v>1</v>
      </c>
      <c r="D174" s="157" t="s">
        <v>270</v>
      </c>
      <c r="E174" s="157" t="s">
        <v>401</v>
      </c>
      <c r="F174" s="160">
        <v>20</v>
      </c>
      <c r="G174" s="160">
        <v>20</v>
      </c>
      <c r="H174" s="160">
        <v>20</v>
      </c>
      <c r="I174" s="160">
        <v>20</v>
      </c>
    </row>
    <row r="175" spans="1:12" x14ac:dyDescent="0.25">
      <c r="A175" s="133" t="s">
        <v>196</v>
      </c>
      <c r="B175" s="159" t="s">
        <v>606</v>
      </c>
      <c r="C175" s="157">
        <v>1</v>
      </c>
      <c r="D175" s="157" t="s">
        <v>377</v>
      </c>
      <c r="E175" s="157" t="s">
        <v>401</v>
      </c>
      <c r="F175" s="160">
        <v>50</v>
      </c>
      <c r="G175" s="160">
        <v>50</v>
      </c>
      <c r="H175" s="160">
        <v>50</v>
      </c>
      <c r="I175" s="160">
        <v>30</v>
      </c>
    </row>
    <row r="176" spans="1:12" x14ac:dyDescent="0.25">
      <c r="A176" s="133" t="s">
        <v>197</v>
      </c>
      <c r="B176" s="159" t="s">
        <v>607</v>
      </c>
      <c r="C176" s="157">
        <v>1</v>
      </c>
      <c r="D176" s="157" t="s">
        <v>270</v>
      </c>
      <c r="E176" s="157" t="s">
        <v>401</v>
      </c>
      <c r="F176" s="160">
        <v>20</v>
      </c>
      <c r="G176" s="160">
        <v>20</v>
      </c>
      <c r="H176" s="160">
        <v>20</v>
      </c>
      <c r="I176" s="160">
        <v>20</v>
      </c>
    </row>
    <row r="177" spans="1:9" x14ac:dyDescent="0.25">
      <c r="A177" s="133" t="s">
        <v>198</v>
      </c>
      <c r="B177" s="159" t="s">
        <v>209</v>
      </c>
      <c r="C177" s="157">
        <v>1</v>
      </c>
      <c r="D177" s="157" t="s">
        <v>377</v>
      </c>
      <c r="E177" s="157" t="s">
        <v>401</v>
      </c>
      <c r="F177" s="160">
        <v>50</v>
      </c>
      <c r="G177" s="160">
        <v>50</v>
      </c>
      <c r="H177" s="160">
        <v>50</v>
      </c>
      <c r="I177" s="160">
        <v>30</v>
      </c>
    </row>
    <row r="178" spans="1:9" x14ac:dyDescent="0.25">
      <c r="A178" s="133" t="s">
        <v>199</v>
      </c>
      <c r="B178" s="159" t="s">
        <v>608</v>
      </c>
      <c r="C178" s="157">
        <v>1</v>
      </c>
      <c r="D178" s="157" t="s">
        <v>270</v>
      </c>
      <c r="E178" s="157" t="s">
        <v>401</v>
      </c>
      <c r="F178" s="160">
        <v>20</v>
      </c>
      <c r="G178" s="160">
        <v>20</v>
      </c>
      <c r="H178" s="160">
        <v>20</v>
      </c>
      <c r="I178" s="160">
        <v>10</v>
      </c>
    </row>
    <row r="179" spans="1:9" x14ac:dyDescent="0.25">
      <c r="A179" s="133" t="s">
        <v>200</v>
      </c>
      <c r="B179" s="159" t="s">
        <v>210</v>
      </c>
      <c r="C179" s="157">
        <v>1</v>
      </c>
      <c r="D179" s="157" t="s">
        <v>377</v>
      </c>
      <c r="E179" s="157" t="s">
        <v>401</v>
      </c>
      <c r="F179" s="160">
        <v>20</v>
      </c>
      <c r="G179" s="160">
        <v>20</v>
      </c>
      <c r="H179" s="160">
        <v>20</v>
      </c>
      <c r="I179" s="160">
        <v>20</v>
      </c>
    </row>
    <row r="180" spans="1:9" x14ac:dyDescent="0.25">
      <c r="A180" s="133" t="s">
        <v>201</v>
      </c>
      <c r="B180" s="159" t="s">
        <v>211</v>
      </c>
      <c r="C180" s="157">
        <v>1</v>
      </c>
      <c r="D180" s="157" t="s">
        <v>377</v>
      </c>
      <c r="E180" s="157" t="s">
        <v>401</v>
      </c>
      <c r="F180" s="160">
        <v>20</v>
      </c>
      <c r="G180" s="160">
        <v>20</v>
      </c>
      <c r="H180" s="160">
        <v>20</v>
      </c>
      <c r="I180" s="160">
        <v>20</v>
      </c>
    </row>
    <row r="181" spans="1:9" x14ac:dyDescent="0.25">
      <c r="A181" s="133" t="s">
        <v>202</v>
      </c>
      <c r="B181" s="159" t="s">
        <v>250</v>
      </c>
      <c r="C181" s="157">
        <v>1</v>
      </c>
      <c r="D181" s="157" t="s">
        <v>377</v>
      </c>
      <c r="E181" s="157" t="s">
        <v>401</v>
      </c>
      <c r="F181" s="160">
        <v>10</v>
      </c>
      <c r="G181" s="160">
        <v>10</v>
      </c>
      <c r="H181" s="160">
        <v>10</v>
      </c>
      <c r="I181" s="160">
        <v>10</v>
      </c>
    </row>
    <row r="182" spans="1:9" x14ac:dyDescent="0.25">
      <c r="A182" s="133" t="s">
        <v>203</v>
      </c>
      <c r="B182" s="159" t="s">
        <v>251</v>
      </c>
      <c r="C182" s="157">
        <v>1</v>
      </c>
      <c r="D182" s="157" t="s">
        <v>377</v>
      </c>
      <c r="E182" s="157" t="s">
        <v>401</v>
      </c>
      <c r="F182" s="160">
        <v>10</v>
      </c>
      <c r="G182" s="160">
        <v>10</v>
      </c>
      <c r="H182" s="160">
        <v>10</v>
      </c>
      <c r="I182" s="160">
        <v>10</v>
      </c>
    </row>
    <row r="183" spans="1:9" x14ac:dyDescent="0.25">
      <c r="A183" s="133" t="s">
        <v>252</v>
      </c>
      <c r="B183" s="159" t="s">
        <v>212</v>
      </c>
      <c r="C183" s="157">
        <v>1</v>
      </c>
      <c r="D183" s="157" t="s">
        <v>266</v>
      </c>
      <c r="E183" s="157" t="s">
        <v>401</v>
      </c>
      <c r="F183" s="160">
        <v>1</v>
      </c>
      <c r="G183" s="160">
        <v>1</v>
      </c>
      <c r="H183" s="160">
        <v>1</v>
      </c>
      <c r="I183" s="160">
        <v>1</v>
      </c>
    </row>
    <row r="184" spans="1:9" x14ac:dyDescent="0.25">
      <c r="A184" s="133" t="s">
        <v>253</v>
      </c>
      <c r="B184" s="159" t="s">
        <v>213</v>
      </c>
      <c r="C184" s="157">
        <v>1</v>
      </c>
      <c r="D184" s="157" t="s">
        <v>270</v>
      </c>
      <c r="E184" s="157" t="s">
        <v>401</v>
      </c>
      <c r="F184" s="160">
        <v>5</v>
      </c>
      <c r="G184" s="160">
        <v>5</v>
      </c>
      <c r="H184" s="160">
        <v>5</v>
      </c>
      <c r="I184" s="160">
        <v>5</v>
      </c>
    </row>
    <row r="185" spans="1:9" x14ac:dyDescent="0.25">
      <c r="A185" s="133" t="s">
        <v>216</v>
      </c>
      <c r="B185" s="159" t="s">
        <v>226</v>
      </c>
      <c r="C185" s="157">
        <v>1</v>
      </c>
      <c r="D185" s="157" t="s">
        <v>640</v>
      </c>
      <c r="E185" s="157" t="s">
        <v>401</v>
      </c>
      <c r="F185" s="160">
        <v>20</v>
      </c>
      <c r="G185" s="160">
        <v>20</v>
      </c>
      <c r="H185" s="160">
        <v>20</v>
      </c>
      <c r="I185" s="160">
        <v>20</v>
      </c>
    </row>
    <row r="186" spans="1:9" x14ac:dyDescent="0.25">
      <c r="A186" s="133" t="s">
        <v>217</v>
      </c>
      <c r="B186" s="159" t="s">
        <v>227</v>
      </c>
      <c r="C186" s="157">
        <v>1</v>
      </c>
      <c r="D186" s="157" t="s">
        <v>640</v>
      </c>
      <c r="E186" s="157" t="s">
        <v>401</v>
      </c>
      <c r="F186" s="160">
        <v>20</v>
      </c>
      <c r="G186" s="160">
        <v>20</v>
      </c>
      <c r="H186" s="160">
        <v>20</v>
      </c>
      <c r="I186" s="160">
        <v>20</v>
      </c>
    </row>
    <row r="187" spans="1:9" x14ac:dyDescent="0.25">
      <c r="A187" s="133" t="s">
        <v>218</v>
      </c>
      <c r="B187" s="159" t="s">
        <v>609</v>
      </c>
      <c r="C187" s="157">
        <v>1</v>
      </c>
      <c r="D187" s="157" t="s">
        <v>640</v>
      </c>
      <c r="E187" s="157" t="s">
        <v>401</v>
      </c>
      <c r="F187" s="160">
        <v>1</v>
      </c>
      <c r="G187" s="160">
        <v>1</v>
      </c>
      <c r="H187" s="160">
        <v>1</v>
      </c>
      <c r="I187" s="160">
        <v>1</v>
      </c>
    </row>
    <row r="188" spans="1:9" x14ac:dyDescent="0.25">
      <c r="A188" s="133" t="s">
        <v>219</v>
      </c>
      <c r="B188" s="159" t="s">
        <v>610</v>
      </c>
      <c r="C188" s="157">
        <v>1</v>
      </c>
      <c r="D188" s="157" t="s">
        <v>640</v>
      </c>
      <c r="E188" s="157" t="s">
        <v>401</v>
      </c>
      <c r="F188" s="160">
        <v>1</v>
      </c>
      <c r="G188" s="160">
        <v>1</v>
      </c>
      <c r="H188" s="160">
        <v>1</v>
      </c>
      <c r="I188" s="160">
        <v>1</v>
      </c>
    </row>
    <row r="189" spans="1:9" x14ac:dyDescent="0.25">
      <c r="A189" s="133" t="s">
        <v>220</v>
      </c>
      <c r="B189" s="159" t="s">
        <v>611</v>
      </c>
      <c r="C189" s="157">
        <v>1</v>
      </c>
      <c r="D189" s="157" t="s">
        <v>640</v>
      </c>
      <c r="E189" s="157" t="s">
        <v>401</v>
      </c>
      <c r="F189" s="160">
        <v>1</v>
      </c>
      <c r="G189" s="160">
        <v>1</v>
      </c>
      <c r="H189" s="160">
        <v>1</v>
      </c>
      <c r="I189" s="160">
        <v>1</v>
      </c>
    </row>
    <row r="190" spans="1:9" x14ac:dyDescent="0.25">
      <c r="A190" s="133" t="s">
        <v>221</v>
      </c>
      <c r="B190" s="159" t="s">
        <v>612</v>
      </c>
      <c r="C190" s="157">
        <v>1</v>
      </c>
      <c r="D190" s="157" t="s">
        <v>640</v>
      </c>
      <c r="E190" s="157" t="s">
        <v>401</v>
      </c>
      <c r="F190" s="160">
        <v>1</v>
      </c>
      <c r="G190" s="160">
        <v>1</v>
      </c>
      <c r="H190" s="160">
        <v>1</v>
      </c>
      <c r="I190" s="160">
        <v>1</v>
      </c>
    </row>
    <row r="191" spans="1:9" x14ac:dyDescent="0.25">
      <c r="A191" s="133" t="s">
        <v>222</v>
      </c>
      <c r="B191" s="159" t="s">
        <v>613</v>
      </c>
      <c r="C191" s="157">
        <v>1</v>
      </c>
      <c r="D191" s="157" t="s">
        <v>640</v>
      </c>
      <c r="E191" s="157" t="s">
        <v>401</v>
      </c>
      <c r="F191" s="160">
        <v>1</v>
      </c>
      <c r="G191" s="160">
        <v>1</v>
      </c>
      <c r="H191" s="160">
        <v>1</v>
      </c>
      <c r="I191" s="160">
        <v>1</v>
      </c>
    </row>
    <row r="192" spans="1:9" x14ac:dyDescent="0.25">
      <c r="A192" s="133" t="s">
        <v>223</v>
      </c>
      <c r="B192" s="159" t="s">
        <v>614</v>
      </c>
      <c r="C192" s="157">
        <v>1</v>
      </c>
      <c r="D192" s="157" t="s">
        <v>640</v>
      </c>
      <c r="E192" s="157" t="s">
        <v>401</v>
      </c>
      <c r="F192" s="160">
        <v>1</v>
      </c>
      <c r="G192" s="160">
        <v>1</v>
      </c>
      <c r="H192" s="160">
        <v>1</v>
      </c>
      <c r="I192" s="160">
        <v>1</v>
      </c>
    </row>
    <row r="193" spans="1:10" x14ac:dyDescent="0.25">
      <c r="A193" s="133" t="s">
        <v>224</v>
      </c>
      <c r="B193" s="159" t="s">
        <v>615</v>
      </c>
      <c r="C193" s="157">
        <v>1</v>
      </c>
      <c r="D193" s="157" t="s">
        <v>640</v>
      </c>
      <c r="E193" s="157" t="s">
        <v>401</v>
      </c>
      <c r="F193" s="160">
        <v>1</v>
      </c>
      <c r="G193" s="160">
        <v>1</v>
      </c>
      <c r="H193" s="160">
        <v>1</v>
      </c>
      <c r="I193" s="160">
        <v>1</v>
      </c>
    </row>
    <row r="194" spans="1:10" x14ac:dyDescent="0.25">
      <c r="A194" s="133" t="s">
        <v>225</v>
      </c>
      <c r="B194" s="159" t="s">
        <v>616</v>
      </c>
      <c r="C194" s="157">
        <v>1</v>
      </c>
      <c r="D194" s="157" t="s">
        <v>640</v>
      </c>
      <c r="E194" s="157" t="s">
        <v>401</v>
      </c>
      <c r="F194" s="160">
        <v>1</v>
      </c>
      <c r="G194" s="160">
        <v>1</v>
      </c>
      <c r="H194" s="160">
        <v>1</v>
      </c>
      <c r="I194" s="160">
        <v>1</v>
      </c>
    </row>
    <row r="195" spans="1:10" s="137" customFormat="1" x14ac:dyDescent="0.25">
      <c r="A195" s="140"/>
      <c r="C195" s="140"/>
      <c r="D195" s="140"/>
      <c r="E195" s="140"/>
    </row>
    <row r="198" spans="1:10" x14ac:dyDescent="0.25">
      <c r="J198" s="166"/>
    </row>
  </sheetData>
  <sheetProtection algorithmName="SHA-512" hashValue="3zN5PcpqutAQiEyBQEEwlfrgEWj/+j9zOyiyQrdVHAsqqQMBp5ETlNuBYfLztJSJAKT7sYRUdfN4hldyjCoy3g==" saltValue="QFG4X0jW6hhap4us91dkpQ==" spinCount="100000" sheet="1" objects="1" scenarios="1"/>
  <autoFilter ref="A10:I196"/>
  <pageMargins left="0.7" right="0.7" top="0.78740157499999996" bottom="0.78740157499999996"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90" zoomScaleNormal="90" zoomScaleSheetLayoutView="80" workbookViewId="0">
      <selection activeCell="D3" sqref="D3"/>
    </sheetView>
  </sheetViews>
  <sheetFormatPr baseColWidth="10" defaultColWidth="11.42578125" defaultRowHeight="15" x14ac:dyDescent="0.25"/>
  <cols>
    <col min="1" max="1" width="32.5703125" style="1" customWidth="1"/>
    <col min="2" max="2" width="38.28515625" style="1" customWidth="1"/>
    <col min="3" max="3" width="12.140625" style="1" customWidth="1"/>
    <col min="4" max="4" width="31.140625" style="1" customWidth="1"/>
    <col min="5" max="5" width="27.42578125" style="1" customWidth="1"/>
    <col min="6" max="6" width="12.7109375" style="1" customWidth="1"/>
    <col min="7" max="16384" width="11.42578125" style="1"/>
  </cols>
  <sheetData>
    <row r="1" spans="1:7" ht="33" customHeight="1" x14ac:dyDescent="0.25">
      <c r="A1" s="338" t="s">
        <v>663</v>
      </c>
      <c r="B1" s="338"/>
      <c r="C1" s="338"/>
      <c r="D1" s="338"/>
      <c r="E1" s="338"/>
      <c r="F1" s="338"/>
    </row>
    <row r="2" spans="1:7" ht="15" customHeight="1" x14ac:dyDescent="0.25">
      <c r="A2" s="2" t="s">
        <v>255</v>
      </c>
      <c r="B2" s="2" t="s">
        <v>255</v>
      </c>
      <c r="C2" s="2" t="s">
        <v>255</v>
      </c>
    </row>
    <row r="3" spans="1:7" ht="24" customHeight="1" x14ac:dyDescent="0.25">
      <c r="A3" s="219" t="s">
        <v>664</v>
      </c>
      <c r="B3" s="2"/>
      <c r="C3" s="2"/>
      <c r="D3" s="2"/>
      <c r="E3" s="2"/>
      <c r="F3" s="2"/>
      <c r="G3" s="2"/>
    </row>
    <row r="4" spans="1:7" ht="19.149999999999999" customHeight="1" x14ac:dyDescent="0.25">
      <c r="A4" s="220" t="s">
        <v>665</v>
      </c>
      <c r="B4" s="3"/>
      <c r="C4" s="3"/>
      <c r="D4" s="3"/>
      <c r="E4" s="2"/>
      <c r="F4" s="3"/>
      <c r="G4" s="3"/>
    </row>
    <row r="5" spans="1:7" ht="23.45" customHeight="1" x14ac:dyDescent="0.25">
      <c r="A5" s="220" t="s">
        <v>668</v>
      </c>
      <c r="C5" s="53"/>
    </row>
    <row r="6" spans="1:7" ht="20.45" customHeight="1" x14ac:dyDescent="0.25">
      <c r="A6" s="221" t="s">
        <v>667</v>
      </c>
      <c r="B6" s="118"/>
      <c r="C6" s="118"/>
      <c r="D6" s="118"/>
      <c r="E6" s="118"/>
      <c r="F6" s="118"/>
      <c r="G6" s="118"/>
    </row>
    <row r="7" spans="1:7" ht="21.6" customHeight="1" x14ac:dyDescent="0.25">
      <c r="A7" s="220" t="s">
        <v>666</v>
      </c>
    </row>
    <row r="9" spans="1:7" ht="19.149999999999999" customHeight="1" x14ac:dyDescent="0.25">
      <c r="A9" s="219" t="s">
        <v>669</v>
      </c>
      <c r="B9"/>
      <c r="C9" s="218"/>
      <c r="D9" s="218"/>
      <c r="E9" s="218"/>
    </row>
    <row r="10" spans="1:7" ht="15" customHeight="1" x14ac:dyDescent="0.25">
      <c r="A10" s="222" t="s">
        <v>670</v>
      </c>
      <c r="B10" s="222" t="s">
        <v>671</v>
      </c>
    </row>
    <row r="11" spans="1:7" ht="22.15" customHeight="1" x14ac:dyDescent="0.25">
      <c r="A11" s="223" t="s">
        <v>672</v>
      </c>
      <c r="B11" s="224" t="s">
        <v>673</v>
      </c>
    </row>
    <row r="12" spans="1:7" ht="22.15" customHeight="1" x14ac:dyDescent="0.25">
      <c r="A12" s="223" t="s">
        <v>674</v>
      </c>
      <c r="B12" s="224" t="s">
        <v>685</v>
      </c>
    </row>
    <row r="13" spans="1:7" ht="18.600000000000001" customHeight="1" x14ac:dyDescent="0.25">
      <c r="A13" s="223" t="s">
        <v>675</v>
      </c>
      <c r="B13" s="224" t="s">
        <v>676</v>
      </c>
    </row>
    <row r="14" spans="1:7" ht="19.899999999999999" customHeight="1" x14ac:dyDescent="0.25">
      <c r="A14" s="223" t="s">
        <v>677</v>
      </c>
      <c r="B14" s="224" t="s">
        <v>678</v>
      </c>
    </row>
    <row r="15" spans="1:7" ht="30" customHeight="1" x14ac:dyDescent="0.25">
      <c r="A15" s="223" t="s">
        <v>682</v>
      </c>
      <c r="B15" s="224" t="s">
        <v>684</v>
      </c>
    </row>
    <row r="16" spans="1:7" ht="27" customHeight="1" x14ac:dyDescent="0.25">
      <c r="A16" s="223" t="s">
        <v>679</v>
      </c>
      <c r="B16" s="224" t="s">
        <v>683</v>
      </c>
    </row>
    <row r="17" spans="1:2" ht="19.899999999999999" customHeight="1" x14ac:dyDescent="0.25">
      <c r="A17" s="223" t="s">
        <v>680</v>
      </c>
      <c r="B17" s="224" t="s">
        <v>681</v>
      </c>
    </row>
    <row r="19" spans="1:2" ht="17.25" x14ac:dyDescent="0.25">
      <c r="A19" s="219" t="s">
        <v>689</v>
      </c>
    </row>
    <row r="20" spans="1:2" x14ac:dyDescent="0.25">
      <c r="A20" s="225" t="s">
        <v>717</v>
      </c>
    </row>
    <row r="21" spans="1:2" x14ac:dyDescent="0.25">
      <c r="A21" s="221" t="s">
        <v>690</v>
      </c>
    </row>
    <row r="22" spans="1:2" x14ac:dyDescent="0.25">
      <c r="A22" s="221" t="s">
        <v>686</v>
      </c>
    </row>
    <row r="23" spans="1:2" x14ac:dyDescent="0.25">
      <c r="A23" s="228" t="s">
        <v>701</v>
      </c>
    </row>
    <row r="24" spans="1:2" x14ac:dyDescent="0.25">
      <c r="A24" s="226" t="s">
        <v>691</v>
      </c>
    </row>
    <row r="25" spans="1:2" x14ac:dyDescent="0.25">
      <c r="A25" s="220" t="s">
        <v>687</v>
      </c>
    </row>
    <row r="26" spans="1:2" x14ac:dyDescent="0.25">
      <c r="A26" s="220" t="s">
        <v>688</v>
      </c>
    </row>
    <row r="27" spans="1:2" x14ac:dyDescent="0.25">
      <c r="A27"/>
    </row>
    <row r="28" spans="1:2" ht="17.25" x14ac:dyDescent="0.25">
      <c r="A28" s="227" t="s">
        <v>694</v>
      </c>
    </row>
    <row r="29" spans="1:2" x14ac:dyDescent="0.25">
      <c r="A29" s="228" t="s">
        <v>718</v>
      </c>
    </row>
    <row r="30" spans="1:2" x14ac:dyDescent="0.25">
      <c r="A30" s="228" t="s">
        <v>693</v>
      </c>
    </row>
    <row r="31" spans="1:2" x14ac:dyDescent="0.25">
      <c r="A31" s="228" t="s">
        <v>692</v>
      </c>
    </row>
    <row r="32" spans="1:2" x14ac:dyDescent="0.25">
      <c r="A32" s="226" t="s">
        <v>705</v>
      </c>
    </row>
    <row r="33" spans="1:5" x14ac:dyDescent="0.25">
      <c r="A33" s="226" t="s">
        <v>706</v>
      </c>
    </row>
    <row r="34" spans="1:5" x14ac:dyDescent="0.25">
      <c r="A34" s="226" t="s">
        <v>707</v>
      </c>
    </row>
    <row r="35" spans="1:5" x14ac:dyDescent="0.25">
      <c r="A35" s="226" t="s">
        <v>708</v>
      </c>
    </row>
    <row r="36" spans="1:5" x14ac:dyDescent="0.25">
      <c r="A36" s="226" t="s">
        <v>709</v>
      </c>
    </row>
    <row r="37" spans="1:5" x14ac:dyDescent="0.25">
      <c r="A37" s="226" t="s">
        <v>710</v>
      </c>
    </row>
    <row r="38" spans="1:5" x14ac:dyDescent="0.25">
      <c r="A38" s="229" t="s">
        <v>704</v>
      </c>
    </row>
    <row r="40" spans="1:5" ht="17.25" x14ac:dyDescent="0.25">
      <c r="A40" s="227" t="s">
        <v>695</v>
      </c>
    </row>
    <row r="41" spans="1:5" x14ac:dyDescent="0.25">
      <c r="A41" s="228" t="s">
        <v>696</v>
      </c>
    </row>
    <row r="42" spans="1:5" x14ac:dyDescent="0.25">
      <c r="A42" s="228" t="s">
        <v>700</v>
      </c>
    </row>
    <row r="43" spans="1:5" x14ac:dyDescent="0.25">
      <c r="A43" s="228" t="s">
        <v>697</v>
      </c>
    </row>
    <row r="44" spans="1:5" ht="36.6" customHeight="1" x14ac:dyDescent="0.25">
      <c r="A44" s="345" t="s">
        <v>702</v>
      </c>
      <c r="B44" s="346"/>
      <c r="C44" s="347"/>
      <c r="D44" s="343" t="s">
        <v>714</v>
      </c>
      <c r="E44" s="344"/>
    </row>
    <row r="45" spans="1:5" ht="55.9" customHeight="1" x14ac:dyDescent="0.25">
      <c r="A45" s="342" t="s">
        <v>711</v>
      </c>
      <c r="B45" s="342"/>
      <c r="C45" s="342"/>
      <c r="D45" s="348" t="s">
        <v>698</v>
      </c>
      <c r="E45" s="348"/>
    </row>
    <row r="46" spans="1:5" ht="64.900000000000006" customHeight="1" x14ac:dyDescent="0.25">
      <c r="A46" s="342" t="s">
        <v>719</v>
      </c>
      <c r="B46" s="342"/>
      <c r="C46" s="342"/>
      <c r="D46" s="348" t="s">
        <v>721</v>
      </c>
      <c r="E46" s="348"/>
    </row>
    <row r="47" spans="1:5" ht="70.900000000000006" customHeight="1" x14ac:dyDescent="0.25">
      <c r="A47" s="342" t="s">
        <v>712</v>
      </c>
      <c r="B47" s="342"/>
      <c r="C47" s="342"/>
      <c r="D47" s="348" t="s">
        <v>722</v>
      </c>
      <c r="E47" s="348"/>
    </row>
    <row r="48" spans="1:5" ht="101.45" customHeight="1" x14ac:dyDescent="0.25">
      <c r="A48" s="342" t="s">
        <v>720</v>
      </c>
      <c r="B48" s="342"/>
      <c r="C48" s="342"/>
      <c r="D48" s="349" t="s">
        <v>699</v>
      </c>
      <c r="E48" s="349"/>
    </row>
    <row r="49" spans="1:5" ht="22.15" customHeight="1" x14ac:dyDescent="0.25">
      <c r="A49" s="231" t="s">
        <v>703</v>
      </c>
    </row>
    <row r="50" spans="1:5" ht="49.9" customHeight="1" x14ac:dyDescent="0.25">
      <c r="A50" s="342" t="s">
        <v>713</v>
      </c>
      <c r="B50" s="342"/>
      <c r="C50" s="342"/>
    </row>
    <row r="51" spans="1:5" x14ac:dyDescent="0.25">
      <c r="A51" s="230"/>
      <c r="B51" s="230"/>
      <c r="C51" s="230"/>
      <c r="D51" s="230"/>
      <c r="E51" s="230"/>
    </row>
  </sheetData>
  <sheetProtection algorithmName="SHA-512" hashValue="xCR2wvGhCrMY0Ir/uuNbJ7EsSR9T/3XTjyCO6srs8YwGX2PIsDvvrt2wHB+1mJfFY2jhRbwCnPjsMnxnznLy7A==" saltValue="KIhaj3NTNdUHA2RDRsOJMQ==" spinCount="100000" sheet="1" objects="1" scenarios="1"/>
  <mergeCells count="12">
    <mergeCell ref="A50:C50"/>
    <mergeCell ref="A48:C48"/>
    <mergeCell ref="D45:E45"/>
    <mergeCell ref="D46:E46"/>
    <mergeCell ref="D48:E48"/>
    <mergeCell ref="A47:C47"/>
    <mergeCell ref="D47:E47"/>
    <mergeCell ref="A1:F1"/>
    <mergeCell ref="A45:C45"/>
    <mergeCell ref="A46:C46"/>
    <mergeCell ref="D44:E44"/>
    <mergeCell ref="A44:C44"/>
  </mergeCells>
  <pageMargins left="0.7" right="0.7" top="0.59416666666666662" bottom="0.78740157499999996" header="0.3" footer="0.3"/>
  <pageSetup paperSize="9" scale="63" orientation="portrait" horizontalDpi="0" verticalDpi="0" r:id="rId1"/>
  <headerFooter>
    <oddHeader>&amp;C&amp;8Grünpflege Gebäudewirtschaft Cottbus GmbH</oddHead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K115"/>
  <sheetViews>
    <sheetView zoomScale="90" zoomScaleNormal="90" zoomScaleSheetLayoutView="100" zoomScalePageLayoutView="80" workbookViewId="0">
      <selection activeCell="H3" sqref="H3"/>
    </sheetView>
  </sheetViews>
  <sheetFormatPr baseColWidth="10" defaultColWidth="11.42578125" defaultRowHeight="12.75" x14ac:dyDescent="0.2"/>
  <cols>
    <col min="1" max="1" width="4.140625" style="7" customWidth="1"/>
    <col min="2" max="2" width="22" style="7" customWidth="1"/>
    <col min="3" max="3" width="8.28515625" style="7" customWidth="1"/>
    <col min="4" max="4" width="20.7109375" style="7" customWidth="1"/>
    <col min="5" max="5" width="2.28515625" style="7" customWidth="1"/>
    <col min="6" max="6" width="20.7109375" style="7" customWidth="1"/>
    <col min="7" max="7" width="2.140625" style="7" customWidth="1"/>
    <col min="8" max="8" width="20.7109375" style="7" customWidth="1"/>
    <col min="9" max="9" width="2.140625" style="7" customWidth="1"/>
    <col min="10" max="10" width="20.7109375" style="8" customWidth="1"/>
    <col min="11" max="11" width="0.7109375" style="7" customWidth="1"/>
    <col min="12" max="16384" width="11.42578125" style="7"/>
  </cols>
  <sheetData>
    <row r="1" spans="1:11" ht="28.9" customHeight="1" x14ac:dyDescent="0.2">
      <c r="A1" s="352" t="s">
        <v>650</v>
      </c>
      <c r="B1" s="352"/>
      <c r="C1" s="352"/>
      <c r="D1" s="352"/>
      <c r="E1" s="352"/>
      <c r="F1" s="352"/>
      <c r="G1" s="352"/>
      <c r="H1" s="352"/>
      <c r="I1" s="352"/>
      <c r="J1" s="352"/>
      <c r="K1" s="352"/>
    </row>
    <row r="2" spans="1:11" ht="11.45" customHeight="1" x14ac:dyDescent="0.2">
      <c r="F2" s="98" t="s">
        <v>255</v>
      </c>
    </row>
    <row r="3" spans="1:11" ht="43.5" customHeight="1" x14ac:dyDescent="0.2">
      <c r="A3" s="9" t="s">
        <v>258</v>
      </c>
      <c r="C3" s="353">
        <f>Basisinformation!E5</f>
        <v>0</v>
      </c>
      <c r="D3" s="354"/>
      <c r="E3" s="355"/>
    </row>
    <row r="4" spans="1:11" ht="10.15" customHeight="1" x14ac:dyDescent="0.2">
      <c r="I4" s="11"/>
      <c r="J4" s="7"/>
    </row>
    <row r="5" spans="1:11" ht="24" customHeight="1" x14ac:dyDescent="0.25">
      <c r="A5" s="9" t="s">
        <v>257</v>
      </c>
      <c r="C5" s="357" t="str">
        <f>Basisinformation!B5</f>
        <v>Gebäudewirtschaft Cottbus GmbH</v>
      </c>
      <c r="D5" s="357"/>
      <c r="E5" s="357"/>
      <c r="F5" s="357"/>
      <c r="G5" s="12"/>
      <c r="H5" s="10" t="s">
        <v>261</v>
      </c>
      <c r="I5" s="356" t="s">
        <v>262</v>
      </c>
      <c r="J5" s="356"/>
      <c r="K5" s="116"/>
    </row>
    <row r="6" spans="1:11" ht="9.6" customHeight="1" thickBot="1" x14ac:dyDescent="0.25">
      <c r="A6" s="13"/>
      <c r="J6" s="11"/>
    </row>
    <row r="7" spans="1:11" ht="9.6" customHeight="1" x14ac:dyDescent="0.25">
      <c r="A7" s="238"/>
      <c r="B7" s="239"/>
      <c r="C7" s="240"/>
      <c r="D7" s="240"/>
      <c r="E7" s="240"/>
      <c r="F7" s="240"/>
      <c r="G7" s="240"/>
      <c r="H7" s="240"/>
      <c r="I7" s="240"/>
      <c r="J7" s="21"/>
      <c r="K7" s="21"/>
    </row>
    <row r="8" spans="1:11" ht="49.15" customHeight="1" x14ac:dyDescent="0.2">
      <c r="A8" s="241"/>
      <c r="B8" s="242" t="s">
        <v>652</v>
      </c>
      <c r="D8" s="319" t="s">
        <v>653</v>
      </c>
      <c r="E8" s="243"/>
      <c r="F8" s="320" t="s">
        <v>654</v>
      </c>
      <c r="G8" s="243"/>
      <c r="H8" s="321" t="s">
        <v>655</v>
      </c>
      <c r="I8" s="243"/>
      <c r="J8" s="322" t="s">
        <v>656</v>
      </c>
      <c r="K8" s="11"/>
    </row>
    <row r="9" spans="1:11" ht="10.9" customHeight="1" x14ac:dyDescent="0.25">
      <c r="A9" s="241"/>
      <c r="B9" s="12"/>
      <c r="D9" s="244"/>
      <c r="F9" s="244"/>
      <c r="H9" s="244"/>
      <c r="J9" s="215"/>
      <c r="K9" s="11"/>
    </row>
    <row r="10" spans="1:11" ht="22.15" customHeight="1" x14ac:dyDescent="0.25">
      <c r="A10" s="241"/>
      <c r="B10" s="12"/>
      <c r="D10" s="351" t="s">
        <v>724</v>
      </c>
      <c r="E10" s="351"/>
      <c r="F10" s="351"/>
      <c r="G10" s="351"/>
      <c r="H10" s="351"/>
      <c r="I10" s="351"/>
      <c r="J10" s="351"/>
      <c r="K10" s="11"/>
    </row>
    <row r="11" spans="1:11" ht="10.9" customHeight="1" x14ac:dyDescent="0.25">
      <c r="A11" s="241"/>
      <c r="B11" s="12"/>
      <c r="D11" s="244"/>
      <c r="F11" s="244"/>
      <c r="H11" s="244"/>
      <c r="J11" s="215"/>
      <c r="K11" s="11"/>
    </row>
    <row r="12" spans="1:11" s="9" customFormat="1" ht="24" customHeight="1" thickBot="1" x14ac:dyDescent="0.3">
      <c r="A12" s="245"/>
      <c r="B12" s="246" t="s">
        <v>409</v>
      </c>
      <c r="C12" s="246"/>
      <c r="D12" s="235">
        <f>'Preisblatt Los 1'!J31</f>
        <v>0</v>
      </c>
      <c r="E12" s="246"/>
      <c r="F12" s="235">
        <f>'Preisblatt Los 3'!J31</f>
        <v>0</v>
      </c>
      <c r="G12" s="246"/>
      <c r="H12" s="235">
        <f>'Preisblatt Los 4'!J31</f>
        <v>0</v>
      </c>
      <c r="I12" s="246"/>
      <c r="J12" s="235">
        <f>'Preisblatt Los 5_2'!J31</f>
        <v>0</v>
      </c>
      <c r="K12" s="11"/>
    </row>
    <row r="13" spans="1:11" ht="9" customHeight="1" x14ac:dyDescent="0.2">
      <c r="A13" s="241"/>
      <c r="B13" s="13"/>
      <c r="C13" s="13"/>
      <c r="D13" s="236"/>
      <c r="E13" s="13"/>
      <c r="F13" s="236"/>
      <c r="G13" s="13"/>
      <c r="H13" s="236"/>
      <c r="I13" s="13"/>
      <c r="J13" s="236"/>
      <c r="K13" s="11"/>
    </row>
    <row r="14" spans="1:11" ht="14.25" x14ac:dyDescent="0.2">
      <c r="A14" s="241"/>
      <c r="B14" s="13" t="s">
        <v>651</v>
      </c>
      <c r="C14" s="13"/>
      <c r="D14" s="237">
        <f>'Preisblatt Los 1'!J33</f>
        <v>0</v>
      </c>
      <c r="E14" s="13"/>
      <c r="F14" s="237">
        <f>'Preisblatt Los 3'!J33</f>
        <v>0</v>
      </c>
      <c r="G14" s="13"/>
      <c r="H14" s="237">
        <f>'Preisblatt Los 4'!J33</f>
        <v>0</v>
      </c>
      <c r="I14" s="13"/>
      <c r="J14" s="237">
        <f>'Preisblatt Los 5_2'!J33</f>
        <v>0</v>
      </c>
      <c r="K14" s="11"/>
    </row>
    <row r="15" spans="1:11" ht="9" customHeight="1" x14ac:dyDescent="0.25">
      <c r="A15" s="241"/>
      <c r="B15" s="12"/>
      <c r="C15" s="13"/>
      <c r="D15" s="236"/>
      <c r="E15" s="13"/>
      <c r="F15" s="236"/>
      <c r="G15" s="13"/>
      <c r="H15" s="236"/>
      <c r="I15" s="13"/>
      <c r="J15" s="236"/>
      <c r="K15" s="11"/>
    </row>
    <row r="16" spans="1:11" ht="24" customHeight="1" thickBot="1" x14ac:dyDescent="0.3">
      <c r="A16" s="245"/>
      <c r="B16" s="246" t="s">
        <v>410</v>
      </c>
      <c r="C16" s="246"/>
      <c r="D16" s="235">
        <f>'Preisblatt Los 1'!J35</f>
        <v>0</v>
      </c>
      <c r="E16" s="246"/>
      <c r="F16" s="235">
        <f>'Preisblatt Los 3'!J35</f>
        <v>0</v>
      </c>
      <c r="G16" s="246"/>
      <c r="H16" s="235">
        <f>'Preisblatt Los 4'!J35</f>
        <v>0</v>
      </c>
      <c r="I16" s="246"/>
      <c r="J16" s="235">
        <f>'Preisblatt Los 5_2'!J35</f>
        <v>0</v>
      </c>
      <c r="K16" s="11"/>
    </row>
    <row r="17" spans="1:11" ht="15" customHeight="1" x14ac:dyDescent="0.2">
      <c r="B17" s="7" t="s">
        <v>255</v>
      </c>
      <c r="C17" s="7" t="s">
        <v>255</v>
      </c>
      <c r="J17" s="11"/>
      <c r="K17" s="11"/>
    </row>
    <row r="18" spans="1:11" ht="22.15" customHeight="1" x14ac:dyDescent="0.25">
      <c r="A18" s="241"/>
      <c r="B18" s="12"/>
      <c r="D18" s="351" t="s">
        <v>725</v>
      </c>
      <c r="E18" s="351"/>
      <c r="F18" s="351"/>
      <c r="G18" s="351"/>
      <c r="H18" s="351"/>
      <c r="I18" s="351"/>
      <c r="J18" s="351"/>
      <c r="K18" s="11"/>
    </row>
    <row r="19" spans="1:11" ht="10.9" customHeight="1" x14ac:dyDescent="0.25">
      <c r="A19" s="241"/>
      <c r="B19" s="12"/>
      <c r="D19" s="244"/>
      <c r="F19" s="244"/>
      <c r="H19" s="244"/>
      <c r="J19" s="215"/>
      <c r="K19" s="11"/>
    </row>
    <row r="20" spans="1:11" s="9" customFormat="1" ht="24" customHeight="1" thickBot="1" x14ac:dyDescent="0.3">
      <c r="A20" s="245"/>
      <c r="B20" s="246" t="s">
        <v>409</v>
      </c>
      <c r="C20" s="246"/>
      <c r="D20" s="235">
        <f>'Preisblatt Los 1'!L31</f>
        <v>0</v>
      </c>
      <c r="E20" s="246"/>
      <c r="F20" s="235">
        <f>'Preisblatt Los 3'!L31</f>
        <v>0</v>
      </c>
      <c r="G20" s="246"/>
      <c r="H20" s="235">
        <f>'Preisblatt Los 4'!L31</f>
        <v>0</v>
      </c>
      <c r="I20" s="246"/>
      <c r="J20" s="235">
        <f>'Preisblatt Los 5_2'!L31</f>
        <v>0</v>
      </c>
      <c r="K20" s="11"/>
    </row>
    <row r="21" spans="1:11" ht="9" customHeight="1" x14ac:dyDescent="0.2">
      <c r="A21" s="241"/>
      <c r="B21" s="13"/>
      <c r="C21" s="13"/>
      <c r="D21" s="236"/>
      <c r="E21" s="13"/>
      <c r="F21" s="236"/>
      <c r="G21" s="13"/>
      <c r="H21" s="236"/>
      <c r="I21" s="13"/>
      <c r="J21" s="236"/>
      <c r="K21" s="11"/>
    </row>
    <row r="22" spans="1:11" ht="14.25" x14ac:dyDescent="0.2">
      <c r="A22" s="241"/>
      <c r="B22" s="13" t="s">
        <v>651</v>
      </c>
      <c r="C22" s="13"/>
      <c r="D22" s="237">
        <f>'Preisblatt Los 1'!L33</f>
        <v>0</v>
      </c>
      <c r="E22" s="13"/>
      <c r="F22" s="237">
        <f>'Preisblatt Los 3'!L33</f>
        <v>0</v>
      </c>
      <c r="G22" s="13"/>
      <c r="H22" s="237">
        <f>'Preisblatt Los 4'!L33</f>
        <v>0</v>
      </c>
      <c r="I22" s="13"/>
      <c r="J22" s="237">
        <f>'Preisblatt Los 5_2'!L33</f>
        <v>0</v>
      </c>
      <c r="K22" s="11"/>
    </row>
    <row r="23" spans="1:11" ht="9" customHeight="1" x14ac:dyDescent="0.25">
      <c r="A23" s="241"/>
      <c r="B23" s="12"/>
      <c r="C23" s="13"/>
      <c r="D23" s="236"/>
      <c r="E23" s="13"/>
      <c r="F23" s="236"/>
      <c r="G23" s="13"/>
      <c r="H23" s="236"/>
      <c r="I23" s="13"/>
      <c r="J23" s="236"/>
      <c r="K23" s="11"/>
    </row>
    <row r="24" spans="1:11" ht="24" customHeight="1" thickBot="1" x14ac:dyDescent="0.3">
      <c r="A24" s="245"/>
      <c r="B24" s="246" t="s">
        <v>410</v>
      </c>
      <c r="C24" s="246"/>
      <c r="D24" s="235">
        <f>'Preisblatt Los 1'!L35</f>
        <v>0</v>
      </c>
      <c r="E24" s="246"/>
      <c r="F24" s="235">
        <f>'Preisblatt Los 3'!L35</f>
        <v>0</v>
      </c>
      <c r="G24" s="246"/>
      <c r="H24" s="235">
        <f>'Preisblatt Los 4'!L35</f>
        <v>0</v>
      </c>
      <c r="I24" s="246"/>
      <c r="J24" s="235">
        <f>'Preisblatt Los 5_2'!L35</f>
        <v>0</v>
      </c>
      <c r="K24" s="11"/>
    </row>
    <row r="25" spans="1:11" ht="12" customHeight="1" x14ac:dyDescent="0.2">
      <c r="J25" s="11"/>
      <c r="K25" s="11"/>
    </row>
    <row r="26" spans="1:11" ht="45" customHeight="1" x14ac:dyDescent="0.2">
      <c r="A26" s="216"/>
      <c r="B26" s="216" t="s">
        <v>256</v>
      </c>
      <c r="C26" s="350">
        <f>Basisinformation!E3</f>
        <v>0</v>
      </c>
      <c r="D26" s="350"/>
      <c r="F26" s="10" t="s">
        <v>260</v>
      </c>
      <c r="G26" s="117"/>
      <c r="H26" s="247"/>
      <c r="I26" s="117"/>
      <c r="J26" s="217"/>
      <c r="K26" s="11"/>
    </row>
    <row r="27" spans="1:11" ht="22.9" customHeight="1" x14ac:dyDescent="0.2">
      <c r="J27" s="11"/>
      <c r="K27" s="11"/>
    </row>
    <row r="28" spans="1:11" ht="10.9" customHeight="1" x14ac:dyDescent="0.25">
      <c r="A28" s="78"/>
      <c r="B28" s="79"/>
      <c r="C28" s="79"/>
      <c r="D28" s="79"/>
      <c r="E28" s="79"/>
      <c r="F28" s="79"/>
      <c r="G28" s="79"/>
      <c r="H28" s="79"/>
      <c r="I28" s="79"/>
      <c r="J28" s="79"/>
      <c r="K28" s="79"/>
    </row>
    <row r="29" spans="1:11" ht="14.25" x14ac:dyDescent="0.2">
      <c r="B29" s="13"/>
    </row>
    <row r="30" spans="1:11" ht="14.25" x14ac:dyDescent="0.2">
      <c r="B30" s="13"/>
    </row>
    <row r="31" spans="1:11" ht="14.25" x14ac:dyDescent="0.2">
      <c r="B31" s="13"/>
    </row>
    <row r="32" spans="1:11" ht="14.25" x14ac:dyDescent="0.2">
      <c r="B32" s="13"/>
    </row>
    <row r="33" spans="2:10" ht="14.25" x14ac:dyDescent="0.2">
      <c r="B33" s="13"/>
    </row>
    <row r="34" spans="2:10" ht="14.25" x14ac:dyDescent="0.2">
      <c r="B34" s="13"/>
    </row>
    <row r="35" spans="2:10" ht="14.25" x14ac:dyDescent="0.2">
      <c r="B35" s="13"/>
      <c r="J35" s="7"/>
    </row>
    <row r="36" spans="2:10" ht="14.25" x14ac:dyDescent="0.2">
      <c r="B36" s="13"/>
      <c r="J36" s="7"/>
    </row>
    <row r="37" spans="2:10" ht="14.25" x14ac:dyDescent="0.2">
      <c r="B37" s="13"/>
      <c r="J37" s="7"/>
    </row>
    <row r="38" spans="2:10" ht="14.25" x14ac:dyDescent="0.2">
      <c r="B38" s="13"/>
      <c r="J38" s="7"/>
    </row>
    <row r="39" spans="2:10" ht="14.25" x14ac:dyDescent="0.2">
      <c r="B39" s="13"/>
      <c r="J39" s="7"/>
    </row>
    <row r="40" spans="2:10" ht="14.25" x14ac:dyDescent="0.2">
      <c r="B40" s="13"/>
      <c r="J40" s="7"/>
    </row>
    <row r="41" spans="2:10" ht="14.25" x14ac:dyDescent="0.2">
      <c r="B41" s="13"/>
      <c r="J41" s="7"/>
    </row>
    <row r="42" spans="2:10" ht="14.25" x14ac:dyDescent="0.2">
      <c r="B42" s="13"/>
      <c r="J42" s="7"/>
    </row>
    <row r="43" spans="2:10" ht="14.25" x14ac:dyDescent="0.2">
      <c r="B43" s="13"/>
      <c r="J43" s="7"/>
    </row>
    <row r="44" spans="2:10" ht="14.25" x14ac:dyDescent="0.2">
      <c r="B44" s="13"/>
      <c r="J44" s="7"/>
    </row>
    <row r="45" spans="2:10" ht="14.25" x14ac:dyDescent="0.2">
      <c r="B45" s="13"/>
      <c r="J45" s="7"/>
    </row>
    <row r="46" spans="2:10" ht="14.25" x14ac:dyDescent="0.2">
      <c r="B46" s="13"/>
      <c r="J46" s="7"/>
    </row>
    <row r="47" spans="2:10" ht="14.25" x14ac:dyDescent="0.2">
      <c r="B47" s="13"/>
      <c r="J47" s="7"/>
    </row>
    <row r="48" spans="2:10" ht="14.25" x14ac:dyDescent="0.2">
      <c r="B48" s="13"/>
      <c r="J48" s="7"/>
    </row>
    <row r="49" spans="2:10" ht="14.25" x14ac:dyDescent="0.2">
      <c r="B49" s="13"/>
      <c r="J49" s="7"/>
    </row>
    <row r="50" spans="2:10" ht="14.25" x14ac:dyDescent="0.2">
      <c r="B50" s="13"/>
      <c r="J50" s="7"/>
    </row>
    <row r="51" spans="2:10" ht="14.25" x14ac:dyDescent="0.2">
      <c r="B51" s="13"/>
      <c r="J51" s="7"/>
    </row>
    <row r="52" spans="2:10" ht="14.25" x14ac:dyDescent="0.2">
      <c r="B52" s="13"/>
      <c r="J52" s="7"/>
    </row>
    <row r="53" spans="2:10" ht="14.25" x14ac:dyDescent="0.2">
      <c r="B53" s="13"/>
      <c r="J53" s="7"/>
    </row>
    <row r="54" spans="2:10" ht="14.25" x14ac:dyDescent="0.2">
      <c r="B54" s="13"/>
      <c r="J54" s="7"/>
    </row>
    <row r="55" spans="2:10" ht="14.25" x14ac:dyDescent="0.2">
      <c r="B55" s="13"/>
      <c r="J55" s="7"/>
    </row>
    <row r="56" spans="2:10" ht="14.25" x14ac:dyDescent="0.2">
      <c r="B56" s="13"/>
      <c r="J56" s="7"/>
    </row>
    <row r="57" spans="2:10" ht="14.25" x14ac:dyDescent="0.2">
      <c r="B57" s="13"/>
      <c r="J57" s="7"/>
    </row>
    <row r="58" spans="2:10" ht="14.25" x14ac:dyDescent="0.2">
      <c r="B58" s="13"/>
      <c r="J58" s="7"/>
    </row>
    <row r="59" spans="2:10" ht="14.25" x14ac:dyDescent="0.2">
      <c r="B59" s="13"/>
      <c r="J59" s="7"/>
    </row>
    <row r="60" spans="2:10" ht="14.25" x14ac:dyDescent="0.2">
      <c r="B60" s="13"/>
      <c r="J60" s="7"/>
    </row>
    <row r="61" spans="2:10" ht="14.25" x14ac:dyDescent="0.2">
      <c r="B61" s="13"/>
      <c r="J61" s="7"/>
    </row>
    <row r="62" spans="2:10" ht="14.25" x14ac:dyDescent="0.2">
      <c r="B62" s="13"/>
      <c r="J62" s="7"/>
    </row>
    <row r="63" spans="2:10" ht="14.25" x14ac:dyDescent="0.2">
      <c r="B63" s="13"/>
      <c r="J63" s="7"/>
    </row>
    <row r="64" spans="2:10" ht="14.25" x14ac:dyDescent="0.2">
      <c r="B64" s="13"/>
      <c r="J64" s="7"/>
    </row>
    <row r="65" spans="2:10" ht="14.25" x14ac:dyDescent="0.2">
      <c r="B65" s="13"/>
      <c r="J65" s="7"/>
    </row>
    <row r="66" spans="2:10" ht="14.25" x14ac:dyDescent="0.2">
      <c r="B66" s="13"/>
      <c r="J66" s="7"/>
    </row>
    <row r="67" spans="2:10" ht="14.25" x14ac:dyDescent="0.2">
      <c r="B67" s="13"/>
      <c r="J67" s="7"/>
    </row>
    <row r="68" spans="2:10" ht="14.25" x14ac:dyDescent="0.2">
      <c r="B68" s="13"/>
      <c r="J68" s="7"/>
    </row>
    <row r="69" spans="2:10" ht="14.25" x14ac:dyDescent="0.2">
      <c r="B69" s="13"/>
      <c r="J69" s="7"/>
    </row>
    <row r="70" spans="2:10" ht="14.25" x14ac:dyDescent="0.2">
      <c r="B70" s="13"/>
      <c r="J70" s="7"/>
    </row>
    <row r="71" spans="2:10" ht="14.25" x14ac:dyDescent="0.2">
      <c r="B71" s="13"/>
      <c r="J71" s="7"/>
    </row>
    <row r="72" spans="2:10" ht="14.25" x14ac:dyDescent="0.2">
      <c r="B72" s="13"/>
      <c r="J72" s="7"/>
    </row>
    <row r="73" spans="2:10" ht="14.25" x14ac:dyDescent="0.2">
      <c r="B73" s="13"/>
      <c r="J73" s="7"/>
    </row>
    <row r="74" spans="2:10" ht="14.25" x14ac:dyDescent="0.2">
      <c r="B74" s="13"/>
      <c r="J74" s="7"/>
    </row>
    <row r="75" spans="2:10" ht="14.25" x14ac:dyDescent="0.2">
      <c r="B75" s="13"/>
      <c r="J75" s="7"/>
    </row>
    <row r="76" spans="2:10" ht="14.25" x14ac:dyDescent="0.2">
      <c r="B76" s="13"/>
      <c r="J76" s="7"/>
    </row>
    <row r="77" spans="2:10" ht="14.25" x14ac:dyDescent="0.2">
      <c r="B77" s="13"/>
      <c r="J77" s="7"/>
    </row>
    <row r="78" spans="2:10" ht="14.25" x14ac:dyDescent="0.2">
      <c r="B78" s="13"/>
      <c r="J78" s="7"/>
    </row>
    <row r="79" spans="2:10" ht="14.25" x14ac:dyDescent="0.2">
      <c r="B79" s="13"/>
      <c r="J79" s="7"/>
    </row>
    <row r="80" spans="2:10" ht="14.25" x14ac:dyDescent="0.2">
      <c r="B80" s="13"/>
      <c r="J80" s="7"/>
    </row>
    <row r="81" spans="2:10" ht="14.25" x14ac:dyDescent="0.2">
      <c r="B81" s="13"/>
      <c r="J81" s="7"/>
    </row>
    <row r="82" spans="2:10" ht="14.25" x14ac:dyDescent="0.2">
      <c r="B82" s="13"/>
      <c r="J82" s="7"/>
    </row>
    <row r="83" spans="2:10" ht="14.25" x14ac:dyDescent="0.2">
      <c r="B83" s="13"/>
      <c r="J83" s="7"/>
    </row>
    <row r="84" spans="2:10" ht="14.25" x14ac:dyDescent="0.2">
      <c r="B84" s="13"/>
      <c r="J84" s="7"/>
    </row>
    <row r="85" spans="2:10" ht="14.25" x14ac:dyDescent="0.2">
      <c r="B85" s="13"/>
      <c r="J85" s="7"/>
    </row>
    <row r="86" spans="2:10" ht="14.25" x14ac:dyDescent="0.2">
      <c r="B86" s="13"/>
      <c r="J86" s="7"/>
    </row>
    <row r="87" spans="2:10" ht="14.25" x14ac:dyDescent="0.2">
      <c r="B87" s="13"/>
      <c r="J87" s="7"/>
    </row>
    <row r="88" spans="2:10" ht="14.25" x14ac:dyDescent="0.2">
      <c r="B88" s="13"/>
      <c r="J88" s="7"/>
    </row>
    <row r="89" spans="2:10" ht="14.25" x14ac:dyDescent="0.2">
      <c r="B89" s="13"/>
      <c r="J89" s="7"/>
    </row>
    <row r="90" spans="2:10" ht="14.25" x14ac:dyDescent="0.2">
      <c r="B90" s="13"/>
      <c r="J90" s="7"/>
    </row>
    <row r="91" spans="2:10" ht="14.25" x14ac:dyDescent="0.2">
      <c r="B91" s="13"/>
      <c r="J91" s="7"/>
    </row>
    <row r="92" spans="2:10" ht="14.25" x14ac:dyDescent="0.2">
      <c r="B92" s="13"/>
      <c r="J92" s="7"/>
    </row>
    <row r="93" spans="2:10" ht="14.25" x14ac:dyDescent="0.2">
      <c r="B93" s="13"/>
      <c r="J93" s="7"/>
    </row>
    <row r="94" spans="2:10" ht="14.25" x14ac:dyDescent="0.2">
      <c r="B94" s="13"/>
      <c r="J94" s="7"/>
    </row>
    <row r="95" spans="2:10" ht="14.25" x14ac:dyDescent="0.2">
      <c r="B95" s="13"/>
      <c r="J95" s="7"/>
    </row>
    <row r="96" spans="2:10" ht="14.25" x14ac:dyDescent="0.2">
      <c r="B96" s="13"/>
      <c r="J96" s="7"/>
    </row>
    <row r="97" spans="2:10" ht="14.25" x14ac:dyDescent="0.2">
      <c r="B97" s="13"/>
      <c r="J97" s="7"/>
    </row>
    <row r="98" spans="2:10" ht="14.25" x14ac:dyDescent="0.2">
      <c r="B98" s="13"/>
      <c r="J98" s="7"/>
    </row>
    <row r="99" spans="2:10" ht="14.25" x14ac:dyDescent="0.2">
      <c r="B99" s="13"/>
      <c r="J99" s="7"/>
    </row>
    <row r="100" spans="2:10" ht="14.25" x14ac:dyDescent="0.2">
      <c r="B100" s="13"/>
      <c r="J100" s="7"/>
    </row>
    <row r="101" spans="2:10" ht="14.25" x14ac:dyDescent="0.2">
      <c r="B101" s="13"/>
      <c r="J101" s="7"/>
    </row>
    <row r="102" spans="2:10" ht="14.25" x14ac:dyDescent="0.2">
      <c r="B102" s="13"/>
      <c r="J102" s="7"/>
    </row>
    <row r="103" spans="2:10" ht="14.25" x14ac:dyDescent="0.2">
      <c r="B103" s="13"/>
      <c r="J103" s="7"/>
    </row>
    <row r="104" spans="2:10" ht="14.25" x14ac:dyDescent="0.2">
      <c r="B104" s="13"/>
      <c r="J104" s="7"/>
    </row>
    <row r="105" spans="2:10" ht="14.25" x14ac:dyDescent="0.2">
      <c r="B105" s="13"/>
      <c r="J105" s="7"/>
    </row>
    <row r="106" spans="2:10" ht="14.25" x14ac:dyDescent="0.2">
      <c r="B106" s="13"/>
      <c r="J106" s="7"/>
    </row>
    <row r="107" spans="2:10" ht="14.25" x14ac:dyDescent="0.2">
      <c r="B107" s="13"/>
      <c r="J107" s="7"/>
    </row>
    <row r="108" spans="2:10" ht="14.25" x14ac:dyDescent="0.2">
      <c r="B108" s="13"/>
      <c r="J108" s="7"/>
    </row>
    <row r="109" spans="2:10" ht="14.25" x14ac:dyDescent="0.2">
      <c r="B109" s="13"/>
      <c r="J109" s="7"/>
    </row>
    <row r="110" spans="2:10" ht="14.25" x14ac:dyDescent="0.2">
      <c r="B110" s="13"/>
      <c r="J110" s="7"/>
    </row>
    <row r="111" spans="2:10" ht="14.25" x14ac:dyDescent="0.2">
      <c r="B111" s="13"/>
      <c r="J111" s="7"/>
    </row>
    <row r="112" spans="2:10" ht="14.25" x14ac:dyDescent="0.2">
      <c r="B112" s="13"/>
      <c r="J112" s="7"/>
    </row>
    <row r="113" spans="2:10" ht="14.25" x14ac:dyDescent="0.2">
      <c r="B113" s="13"/>
      <c r="J113" s="7"/>
    </row>
    <row r="114" spans="2:10" ht="14.25" x14ac:dyDescent="0.2">
      <c r="B114" s="13"/>
      <c r="J114" s="7"/>
    </row>
    <row r="115" spans="2:10" ht="14.25" x14ac:dyDescent="0.2">
      <c r="B115" s="13"/>
      <c r="J115" s="7"/>
    </row>
  </sheetData>
  <sheetProtection algorithmName="SHA-512" hashValue="9NAhsgaGdo97WJLvLaqlSNGY8cHZTj/jLccFGY95pp8jStZyZGxfgzThovKIGx6QpHhIYDFgfoTsAkAvtGqyKA==" saltValue="+VJ3Z1G47XoB+awF8CDaRQ==" spinCount="100000" sheet="1" objects="1" scenarios="1"/>
  <mergeCells count="7">
    <mergeCell ref="C26:D26"/>
    <mergeCell ref="D18:J18"/>
    <mergeCell ref="D10:J10"/>
    <mergeCell ref="A1:K1"/>
    <mergeCell ref="C3:E3"/>
    <mergeCell ref="I5:J5"/>
    <mergeCell ref="C5:F5"/>
  </mergeCells>
  <pageMargins left="0.39370078740157483" right="0.47314814814814815" top="0.72462962962962962" bottom="0.74916666666666665" header="0.46185185185185185" footer="0.51181102362204722"/>
  <pageSetup paperSize="9" scale="95" fitToWidth="0" fitToHeight="0" orientation="landscape" r:id="rId1"/>
  <headerFooter alignWithMargins="0">
    <oddHeader>&amp;CGrünpflege Gebäudewirtschaft Cottbus GmbH</oddHeader>
    <oddFooter>&amp;CSeite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L129"/>
  <sheetViews>
    <sheetView zoomScaleNormal="100" zoomScaleSheetLayoutView="100" zoomScalePageLayoutView="80" workbookViewId="0">
      <selection activeCell="H3" sqref="H3"/>
    </sheetView>
  </sheetViews>
  <sheetFormatPr baseColWidth="10" defaultColWidth="11.42578125" defaultRowHeight="12.75" x14ac:dyDescent="0.2"/>
  <cols>
    <col min="1" max="1" width="4.140625" style="7" customWidth="1"/>
    <col min="2" max="2" width="17.42578125" style="7" customWidth="1"/>
    <col min="3" max="3" width="22.7109375" style="7" customWidth="1"/>
    <col min="4" max="4" width="6" style="7" customWidth="1"/>
    <col min="5" max="5" width="12.28515625" style="7" customWidth="1"/>
    <col min="6" max="6" width="15.85546875" style="7" customWidth="1"/>
    <col min="7" max="7" width="2.140625" style="7" customWidth="1"/>
    <col min="8" max="8" width="14.140625" style="7" customWidth="1"/>
    <col min="9" max="9" width="2.140625" style="7" customWidth="1"/>
    <col min="10" max="10" width="16.7109375" style="8" customWidth="1"/>
    <col min="11" max="11" width="1.28515625" style="7" customWidth="1"/>
    <col min="12" max="12" width="18.5703125" style="7" customWidth="1"/>
    <col min="13" max="16384" width="11.42578125" style="7"/>
  </cols>
  <sheetData>
    <row r="1" spans="1:12" ht="39" customHeight="1" x14ac:dyDescent="0.2">
      <c r="A1" s="358" t="s">
        <v>661</v>
      </c>
      <c r="B1" s="358"/>
      <c r="C1" s="358"/>
      <c r="D1" s="358"/>
      <c r="E1" s="358"/>
      <c r="F1" s="358"/>
      <c r="G1" s="358"/>
      <c r="H1" s="358"/>
      <c r="I1" s="358"/>
      <c r="J1" s="358"/>
      <c r="K1" s="358"/>
      <c r="L1" s="358"/>
    </row>
    <row r="2" spans="1:12" ht="9" customHeight="1" x14ac:dyDescent="0.2">
      <c r="F2" s="98" t="s">
        <v>255</v>
      </c>
    </row>
    <row r="3" spans="1:12" ht="43.5" customHeight="1" x14ac:dyDescent="0.2">
      <c r="A3" s="9" t="s">
        <v>258</v>
      </c>
      <c r="C3" s="353">
        <f>Basisinformation!E5</f>
        <v>0</v>
      </c>
      <c r="D3" s="354"/>
      <c r="E3" s="355"/>
      <c r="J3" s="7"/>
    </row>
    <row r="4" spans="1:12" ht="22.15" customHeight="1" x14ac:dyDescent="0.2">
      <c r="A4" s="9" t="s">
        <v>256</v>
      </c>
      <c r="C4" s="248">
        <f>Basisinformation!E3</f>
        <v>0</v>
      </c>
      <c r="I4" s="11"/>
      <c r="J4" s="7"/>
    </row>
    <row r="5" spans="1:12" ht="24" customHeight="1" x14ac:dyDescent="0.25">
      <c r="A5" s="9" t="s">
        <v>257</v>
      </c>
      <c r="C5" s="362" t="str">
        <f>Basisinformation!B5</f>
        <v>Gebäudewirtschaft Cottbus GmbH</v>
      </c>
      <c r="D5" s="362"/>
      <c r="E5" s="362"/>
      <c r="G5" s="12"/>
      <c r="H5" s="10" t="s">
        <v>261</v>
      </c>
      <c r="I5" s="356" t="s">
        <v>262</v>
      </c>
      <c r="J5" s="356"/>
      <c r="K5" s="116"/>
    </row>
    <row r="6" spans="1:12" ht="18" customHeight="1" x14ac:dyDescent="0.2">
      <c r="A6" s="13"/>
      <c r="J6" s="11"/>
    </row>
    <row r="7" spans="1:12" ht="38.65" customHeight="1" x14ac:dyDescent="0.2">
      <c r="A7" s="249" t="s">
        <v>393</v>
      </c>
      <c r="B7" s="250"/>
      <c r="C7" s="250"/>
      <c r="D7" s="251"/>
      <c r="E7" s="251"/>
      <c r="F7" s="252" t="s">
        <v>418</v>
      </c>
      <c r="G7" s="253"/>
      <c r="H7" s="252" t="s">
        <v>419</v>
      </c>
      <c r="I7" s="77"/>
      <c r="J7" s="77" t="s">
        <v>406</v>
      </c>
      <c r="K7" s="323"/>
      <c r="L7" s="323" t="s">
        <v>723</v>
      </c>
    </row>
    <row r="8" spans="1:12" ht="9" customHeight="1" x14ac:dyDescent="0.2">
      <c r="A8" s="13"/>
      <c r="B8" s="13"/>
      <c r="K8" s="51"/>
      <c r="L8" s="51"/>
    </row>
    <row r="9" spans="1:12" s="13" customFormat="1" ht="20.25" customHeight="1" x14ac:dyDescent="0.2">
      <c r="A9" s="13">
        <v>1</v>
      </c>
      <c r="B9" s="13" t="s">
        <v>273</v>
      </c>
      <c r="C9" s="14"/>
      <c r="F9" s="97" t="e">
        <f>SUMIF('Kalk Grünpflege Los 1'!$C$10:$C$16,"U",'Kalk Grünpflege Los 1'!$L$10:$L$16)</f>
        <v>#N/A</v>
      </c>
      <c r="G9" s="98"/>
      <c r="H9" s="97" t="e">
        <f>SUMIF('Kalk Grünpflege Los 1'!$C$10:$C$16,"NU",'Kalk Grünpflege Los 1'!$L$10:$L$16)</f>
        <v>#N/A</v>
      </c>
      <c r="I9" s="98"/>
      <c r="J9" s="99" t="e">
        <f>F9+H9</f>
        <v>#N/A</v>
      </c>
      <c r="K9" s="51"/>
      <c r="L9" s="324" t="e">
        <f>J9*2</f>
        <v>#N/A</v>
      </c>
    </row>
    <row r="10" spans="1:12" s="13" customFormat="1" ht="20.25" customHeight="1" x14ac:dyDescent="0.2">
      <c r="B10" s="13" t="s">
        <v>274</v>
      </c>
      <c r="C10" s="14"/>
      <c r="F10" s="97" t="e">
        <f>SUMIF('Kalk Grünpflege Los 1'!$C$20:$C$21,"U",'Kalk Grünpflege Los 1'!$L$20:$L$21)</f>
        <v>#N/A</v>
      </c>
      <c r="G10" s="98"/>
      <c r="H10" s="97">
        <f>SUMIF('Kalk Grünpflege Los 1'!$C$20:$C$21,"NU",'Kalk Grünpflege Los 1'!$L$20:$L$21)</f>
        <v>0</v>
      </c>
      <c r="I10" s="98"/>
      <c r="J10" s="99" t="e">
        <f t="shared" ref="J10:J20" si="0">F10+H10</f>
        <v>#N/A</v>
      </c>
      <c r="K10" s="51"/>
      <c r="L10" s="324" t="e">
        <f t="shared" ref="L10:L20" si="1">J10*2</f>
        <v>#N/A</v>
      </c>
    </row>
    <row r="11" spans="1:12" s="13" customFormat="1" ht="20.25" customHeight="1" x14ac:dyDescent="0.2">
      <c r="B11" s="13" t="s">
        <v>275</v>
      </c>
      <c r="C11" s="14"/>
      <c r="F11" s="97" t="e">
        <f>SUMIF('Kalk Grünpflege Los 1'!$C$25:$C$38,"U",'Kalk Grünpflege Los 1'!$L$25:$L$38)</f>
        <v>#N/A</v>
      </c>
      <c r="G11" s="98"/>
      <c r="H11" s="97">
        <f>SUMIF('Kalk Grünpflege Los 1'!$C$25:$C$38,"NU",'Kalk Grünpflege Los 1'!$L$25:$L$38)</f>
        <v>0</v>
      </c>
      <c r="I11" s="98"/>
      <c r="J11" s="99" t="e">
        <f t="shared" si="0"/>
        <v>#N/A</v>
      </c>
      <c r="K11" s="51"/>
      <c r="L11" s="324" t="e">
        <f t="shared" si="1"/>
        <v>#N/A</v>
      </c>
    </row>
    <row r="12" spans="1:12" s="13" customFormat="1" ht="20.25" customHeight="1" x14ac:dyDescent="0.2">
      <c r="B12" s="13" t="s">
        <v>276</v>
      </c>
      <c r="C12" s="14"/>
      <c r="F12" s="97">
        <f>SUMIF('Kalk Grünpflege Los 1'!$C$42:$C$64,"U",'Kalk Grünpflege Los 1'!$L$42:$L$64)</f>
        <v>0</v>
      </c>
      <c r="G12" s="98"/>
      <c r="H12" s="97">
        <f>SUMIF('Kalk Grünpflege Los 1'!$C$42:$C$64,"NU",'Kalk Grünpflege Los 1'!$L$42:$L$64)</f>
        <v>0</v>
      </c>
      <c r="I12" s="98"/>
      <c r="J12" s="99">
        <f t="shared" si="0"/>
        <v>0</v>
      </c>
      <c r="K12" s="51"/>
      <c r="L12" s="324">
        <f t="shared" si="1"/>
        <v>0</v>
      </c>
    </row>
    <row r="13" spans="1:12" s="13" customFormat="1" ht="20.25" customHeight="1" x14ac:dyDescent="0.2">
      <c r="B13" s="13" t="s">
        <v>277</v>
      </c>
      <c r="C13" s="14"/>
      <c r="F13" s="97">
        <f>SUMIF('Kalk Grünpflege Los 1'!$C$68:$C$80,"U",'Kalk Grünpflege Los 1'!$L$68:$L$80)</f>
        <v>0</v>
      </c>
      <c r="G13" s="98"/>
      <c r="H13" s="97">
        <f>SUMIF('Kalk Grünpflege Los 1'!$C$68:$C$80,"NU",'Kalk Grünpflege Los 1'!$L$68:$L$80)</f>
        <v>0</v>
      </c>
      <c r="I13" s="98"/>
      <c r="J13" s="99">
        <f t="shared" si="0"/>
        <v>0</v>
      </c>
      <c r="K13" s="51"/>
      <c r="L13" s="324">
        <f t="shared" si="1"/>
        <v>0</v>
      </c>
    </row>
    <row r="14" spans="1:12" s="13" customFormat="1" ht="20.25" customHeight="1" x14ac:dyDescent="0.2">
      <c r="B14" s="13" t="s">
        <v>278</v>
      </c>
      <c r="C14" s="14"/>
      <c r="F14" s="97" t="e">
        <f>SUMIF('Kalk Grünpflege Los 1'!$C$84:$C$87,"U",'Kalk Grünpflege Los 1'!$L$84:$L$87)</f>
        <v>#N/A</v>
      </c>
      <c r="G14" s="98"/>
      <c r="H14" s="97">
        <f>SUMIF('Kalk Grünpflege Los 1'!$C$84:$C$87,"NU",'Kalk Grünpflege Los 1'!$L$84:$L$87)</f>
        <v>0</v>
      </c>
      <c r="I14" s="98"/>
      <c r="J14" s="99" t="e">
        <f t="shared" si="0"/>
        <v>#N/A</v>
      </c>
      <c r="K14" s="51"/>
      <c r="L14" s="324" t="e">
        <f t="shared" si="1"/>
        <v>#N/A</v>
      </c>
    </row>
    <row r="15" spans="1:12" s="13" customFormat="1" ht="20.25" customHeight="1" x14ac:dyDescent="0.2">
      <c r="B15" s="13" t="s">
        <v>279</v>
      </c>
      <c r="C15" s="14"/>
      <c r="F15" s="97" t="e">
        <f>SUMIF('Kalk Grünpflege Los 1'!$C$91:$C$97,"U",'Kalk Grünpflege Los 1'!$L$91:$L$97)</f>
        <v>#N/A</v>
      </c>
      <c r="G15" s="98"/>
      <c r="H15" s="97">
        <f>SUMIF('Kalk Grünpflege Los 1'!$C$91:$C$97,"NU",'Kalk Grünpflege Los 1'!$L$91:$L$97)</f>
        <v>0</v>
      </c>
      <c r="I15" s="98"/>
      <c r="J15" s="99" t="e">
        <f t="shared" si="0"/>
        <v>#N/A</v>
      </c>
      <c r="K15" s="51"/>
      <c r="L15" s="324" t="e">
        <f t="shared" si="1"/>
        <v>#N/A</v>
      </c>
    </row>
    <row r="16" spans="1:12" s="13" customFormat="1" ht="20.25" customHeight="1" x14ac:dyDescent="0.2">
      <c r="B16" s="13" t="s">
        <v>280</v>
      </c>
      <c r="C16" s="14"/>
      <c r="F16" s="97" t="e">
        <f>SUMIF('Kalk Grünpflege Los 1'!$C$101:$C$104,"U",'Kalk Grünpflege Los 1'!$L$101:$L$104)</f>
        <v>#N/A</v>
      </c>
      <c r="G16" s="98"/>
      <c r="H16" s="97">
        <f>SUMIF('Kalk Grünpflege Los 1'!$C$101:$C$104,"NU",'Kalk Grünpflege Los 1'!$L$101:$L$104)</f>
        <v>0</v>
      </c>
      <c r="I16" s="98"/>
      <c r="J16" s="99" t="e">
        <f t="shared" si="0"/>
        <v>#N/A</v>
      </c>
      <c r="K16" s="51"/>
      <c r="L16" s="324" t="e">
        <f t="shared" si="1"/>
        <v>#N/A</v>
      </c>
    </row>
    <row r="17" spans="1:12" s="13" customFormat="1" ht="20.25" customHeight="1" x14ac:dyDescent="0.2">
      <c r="B17" s="13" t="s">
        <v>281</v>
      </c>
      <c r="C17" s="14"/>
      <c r="F17" s="97">
        <f>SUMIF('Kalk Grünpflege Los 1'!$C$108:$C$111,"U",'Kalk Grünpflege Los 1'!$L$108:$L$111)</f>
        <v>0</v>
      </c>
      <c r="G17" s="98"/>
      <c r="H17" s="97">
        <f>SUMIF('Kalk Grünpflege Los 1'!$C$108:$C$111,"NU",'Kalk Grünpflege Los 1'!$L$108:$L$111)</f>
        <v>0</v>
      </c>
      <c r="I17" s="98"/>
      <c r="J17" s="99">
        <f t="shared" si="0"/>
        <v>0</v>
      </c>
      <c r="K17" s="51"/>
      <c r="L17" s="324">
        <f t="shared" si="1"/>
        <v>0</v>
      </c>
    </row>
    <row r="18" spans="1:12" s="13" customFormat="1" ht="20.25" customHeight="1" x14ac:dyDescent="0.2">
      <c r="B18" s="13" t="s">
        <v>282</v>
      </c>
      <c r="C18" s="14"/>
      <c r="F18" s="97">
        <f>SUMIF('Kalk Grünpflege Los 1'!$C$115:$C$181,"U",'Kalk Grünpflege Los 1'!$L$115:$L$181)</f>
        <v>0</v>
      </c>
      <c r="G18" s="98"/>
      <c r="H18" s="97">
        <f>SUMIF('Kalk Grünpflege Los 1'!$C$115:$C$181,"NU",'Kalk Grünpflege Los 1'!$L$115:$L$181)</f>
        <v>0</v>
      </c>
      <c r="I18" s="98"/>
      <c r="J18" s="99">
        <f t="shared" si="0"/>
        <v>0</v>
      </c>
      <c r="K18" s="51"/>
      <c r="L18" s="324">
        <f t="shared" si="1"/>
        <v>0</v>
      </c>
    </row>
    <row r="19" spans="1:12" s="13" customFormat="1" ht="20.25" customHeight="1" x14ac:dyDescent="0.2">
      <c r="B19" s="13" t="s">
        <v>283</v>
      </c>
      <c r="C19" s="14"/>
      <c r="F19" s="97" t="e">
        <f>SUMIF('Kalk Grünpflege Los 1'!$C$185:$C$190,"U",'Kalk Grünpflege Los 1'!$L$185:$L$190)</f>
        <v>#N/A</v>
      </c>
      <c r="G19" s="98"/>
      <c r="H19" s="97">
        <f>SUMIF('Kalk Grünpflege Los 1'!$C$185:$C$190,"NU",'Kalk Grünpflege Los 1'!$L$185:$L$190)</f>
        <v>0</v>
      </c>
      <c r="I19" s="98"/>
      <c r="J19" s="99" t="e">
        <f t="shared" si="0"/>
        <v>#N/A</v>
      </c>
      <c r="K19" s="51"/>
      <c r="L19" s="324" t="e">
        <f t="shared" si="1"/>
        <v>#N/A</v>
      </c>
    </row>
    <row r="20" spans="1:12" s="13" customFormat="1" ht="20.25" customHeight="1" x14ac:dyDescent="0.2">
      <c r="B20" s="13" t="s">
        <v>284</v>
      </c>
      <c r="C20" s="14"/>
      <c r="F20" s="97">
        <f>SUMIF('Kalk Grünpflege Los 1'!$C$194:$C$213,"U",'Kalk Grünpflege Los 1'!$L$194:$L$213)</f>
        <v>0</v>
      </c>
      <c r="G20" s="98"/>
      <c r="H20" s="97">
        <f>SUMIF('Kalk Grünpflege Los 1'!$C$194:$C$213,"NU",'Kalk Grünpflege Los 1'!$L$194:$L$213)</f>
        <v>0</v>
      </c>
      <c r="I20" s="98"/>
      <c r="J20" s="99">
        <f t="shared" si="0"/>
        <v>0</v>
      </c>
      <c r="K20" s="51"/>
      <c r="L20" s="324">
        <f t="shared" si="1"/>
        <v>0</v>
      </c>
    </row>
    <row r="21" spans="1:12" ht="9" customHeight="1" x14ac:dyDescent="0.2">
      <c r="A21" s="13"/>
      <c r="B21" s="13"/>
      <c r="K21" s="51"/>
      <c r="L21" s="51"/>
    </row>
    <row r="22" spans="1:12" s="12" customFormat="1" ht="22.15" customHeight="1" x14ac:dyDescent="0.25">
      <c r="A22" s="15"/>
      <c r="B22" s="15" t="s">
        <v>415</v>
      </c>
      <c r="C22" s="16"/>
      <c r="D22" s="361"/>
      <c r="E22" s="361"/>
      <c r="F22" s="17">
        <f>IFERROR(SUM(F9:F21),0)</f>
        <v>0</v>
      </c>
      <c r="G22" s="91"/>
      <c r="H22" s="17">
        <f>IFERROR(SUM(H9:H21),0)</f>
        <v>0</v>
      </c>
      <c r="I22" s="15"/>
      <c r="J22" s="17">
        <f>IFERROR(SUM(J9:J21),0)</f>
        <v>0</v>
      </c>
      <c r="K22" s="17"/>
      <c r="L22" s="17">
        <f t="shared" ref="L22" si="2">IFERROR(SUM(L9:L21),0)</f>
        <v>0</v>
      </c>
    </row>
    <row r="23" spans="1:12" s="12" customFormat="1" ht="12" customHeight="1" x14ac:dyDescent="0.25">
      <c r="A23" s="254"/>
      <c r="B23" s="254"/>
      <c r="C23" s="18"/>
      <c r="D23" s="255"/>
      <c r="E23" s="255"/>
      <c r="F23" s="254"/>
      <c r="G23" s="19"/>
      <c r="H23" s="19"/>
      <c r="I23" s="254"/>
      <c r="J23" s="20"/>
      <c r="K23" s="327"/>
      <c r="L23" s="327"/>
    </row>
    <row r="24" spans="1:12" ht="38.65" customHeight="1" x14ac:dyDescent="0.2">
      <c r="A24" s="359" t="s">
        <v>362</v>
      </c>
      <c r="B24" s="360"/>
      <c r="C24" s="360"/>
      <c r="D24" s="256"/>
      <c r="E24" s="256"/>
      <c r="F24" s="252" t="s">
        <v>403</v>
      </c>
      <c r="G24" s="256"/>
      <c r="H24" s="252" t="s">
        <v>402</v>
      </c>
      <c r="I24" s="253"/>
      <c r="J24" s="77" t="s">
        <v>406</v>
      </c>
      <c r="K24" s="323"/>
      <c r="L24" s="323" t="s">
        <v>723</v>
      </c>
    </row>
    <row r="25" spans="1:12" ht="9" customHeight="1" x14ac:dyDescent="0.2">
      <c r="A25" s="13"/>
      <c r="B25" s="13"/>
      <c r="K25" s="51"/>
      <c r="L25" s="51"/>
    </row>
    <row r="26" spans="1:12" s="13" customFormat="1" ht="20.25" customHeight="1" x14ac:dyDescent="0.2">
      <c r="B26" s="13" t="s">
        <v>285</v>
      </c>
      <c r="C26" s="55"/>
      <c r="F26" s="97">
        <f>SUMIF('Kalk Grünpflege Los 1'!$C$217:$C$226,"U",'Kalk Grünpflege Los 1'!$L$217:$L$226)</f>
        <v>0</v>
      </c>
      <c r="G26" s="98"/>
      <c r="H26" s="97">
        <f>SUMIF('Kalk Grünpflege Los 1'!$C$217:$C$226,"NU",'Kalk Grünpflege Los 1'!$L$217:$L$226)</f>
        <v>0</v>
      </c>
      <c r="I26" s="98"/>
      <c r="J26" s="99">
        <f>H26+F26</f>
        <v>0</v>
      </c>
      <c r="K26" s="51"/>
      <c r="L26" s="324">
        <f>J26*2</f>
        <v>0</v>
      </c>
    </row>
    <row r="27" spans="1:12" s="13" customFormat="1" ht="9" customHeight="1" x14ac:dyDescent="0.2">
      <c r="C27" s="14"/>
      <c r="K27" s="328"/>
      <c r="L27" s="328"/>
    </row>
    <row r="28" spans="1:12" s="12" customFormat="1" ht="22.15" customHeight="1" x14ac:dyDescent="0.25">
      <c r="A28" s="15"/>
      <c r="B28" s="15" t="s">
        <v>263</v>
      </c>
      <c r="C28" s="16"/>
      <c r="D28" s="361"/>
      <c r="E28" s="361"/>
      <c r="F28" s="17">
        <f>SUM(F26:F27)</f>
        <v>0</v>
      </c>
      <c r="G28" s="91"/>
      <c r="H28" s="17">
        <f>SUM(H26:H27)</f>
        <v>0</v>
      </c>
      <c r="I28" s="15"/>
      <c r="J28" s="17">
        <f>SUM(J26:J27)</f>
        <v>0</v>
      </c>
      <c r="K28" s="325"/>
      <c r="L28" s="326">
        <f>SUM(L26:L27)</f>
        <v>0</v>
      </c>
    </row>
    <row r="29" spans="1:12" ht="12" customHeight="1" thickBot="1" x14ac:dyDescent="0.25">
      <c r="B29" s="13"/>
      <c r="K29" s="51"/>
      <c r="L29" s="51"/>
    </row>
    <row r="30" spans="1:12" ht="9" customHeight="1" x14ac:dyDescent="0.25">
      <c r="A30" s="238"/>
      <c r="B30" s="239"/>
      <c r="C30" s="240"/>
      <c r="D30" s="240"/>
      <c r="E30" s="240"/>
      <c r="F30" s="240"/>
      <c r="G30" s="240"/>
      <c r="H30" s="240"/>
      <c r="I30" s="240"/>
      <c r="J30" s="21"/>
      <c r="K30" s="329"/>
      <c r="L30" s="329"/>
    </row>
    <row r="31" spans="1:12" s="9" customFormat="1" ht="24" customHeight="1" thickBot="1" x14ac:dyDescent="0.3">
      <c r="A31" s="257"/>
      <c r="B31" s="258" t="s">
        <v>409</v>
      </c>
      <c r="C31" s="258"/>
      <c r="D31" s="22"/>
      <c r="E31" s="22"/>
      <c r="F31" s="22"/>
      <c r="G31" s="22"/>
      <c r="H31" s="22"/>
      <c r="I31" s="22"/>
      <c r="J31" s="23">
        <f>ROUND(J22+J28,2)</f>
        <v>0</v>
      </c>
      <c r="K31" s="330"/>
      <c r="L31" s="331">
        <f>ROUND(L22+L28,2)</f>
        <v>0</v>
      </c>
    </row>
    <row r="32" spans="1:12" ht="9" customHeight="1" x14ac:dyDescent="0.2">
      <c r="A32" s="241"/>
      <c r="B32" s="13"/>
      <c r="J32" s="11"/>
      <c r="K32" s="51"/>
      <c r="L32" s="51"/>
    </row>
    <row r="33" spans="1:12" ht="15" x14ac:dyDescent="0.2">
      <c r="A33" s="241"/>
      <c r="B33" s="259" t="s">
        <v>651</v>
      </c>
      <c r="F33" s="98"/>
      <c r="G33" s="98"/>
      <c r="H33" s="98"/>
      <c r="I33" s="98"/>
      <c r="J33" s="100">
        <f>ROUND(+J31*0.19,2)</f>
        <v>0</v>
      </c>
      <c r="K33" s="51"/>
      <c r="L33" s="332">
        <f>ROUND(+L31*0.19,2)</f>
        <v>0</v>
      </c>
    </row>
    <row r="34" spans="1:12" ht="9" customHeight="1" x14ac:dyDescent="0.25">
      <c r="A34" s="241"/>
      <c r="B34" s="24"/>
      <c r="J34" s="11"/>
      <c r="K34" s="51"/>
      <c r="L34" s="51"/>
    </row>
    <row r="35" spans="1:12" ht="24" customHeight="1" thickBot="1" x14ac:dyDescent="0.3">
      <c r="A35" s="260"/>
      <c r="B35" s="258" t="s">
        <v>410</v>
      </c>
      <c r="C35" s="261"/>
      <c r="D35" s="25"/>
      <c r="E35" s="25"/>
      <c r="F35" s="25"/>
      <c r="G35" s="25"/>
      <c r="H35" s="25"/>
      <c r="I35" s="25"/>
      <c r="J35" s="23">
        <f>ROUND(+J31+J33,2)</f>
        <v>0</v>
      </c>
      <c r="K35" s="333"/>
      <c r="L35" s="331">
        <f>ROUND(+L31+L33,2)</f>
        <v>0</v>
      </c>
    </row>
    <row r="36" spans="1:12" ht="9" customHeight="1" thickBot="1" x14ac:dyDescent="0.25">
      <c r="A36" s="262"/>
      <c r="B36" s="263" t="s">
        <v>255</v>
      </c>
      <c r="C36" s="263"/>
      <c r="D36" s="263"/>
      <c r="E36" s="263"/>
      <c r="F36" s="263"/>
      <c r="G36" s="263"/>
      <c r="H36" s="263"/>
      <c r="I36" s="263"/>
      <c r="J36" s="26"/>
      <c r="K36" s="334"/>
      <c r="L36" s="334"/>
    </row>
    <row r="37" spans="1:12" ht="9" customHeight="1" x14ac:dyDescent="0.2">
      <c r="A37" s="13"/>
      <c r="B37" s="13"/>
      <c r="K37" s="51"/>
      <c r="L37" s="51"/>
    </row>
    <row r="38" spans="1:12" ht="18" customHeight="1" x14ac:dyDescent="0.25">
      <c r="A38" s="78"/>
      <c r="B38" s="264" t="s">
        <v>413</v>
      </c>
      <c r="C38" s="79"/>
      <c r="D38" s="79"/>
      <c r="E38" s="79"/>
      <c r="F38" s="79"/>
      <c r="G38" s="79"/>
      <c r="H38" s="79"/>
      <c r="I38" s="79"/>
      <c r="J38" s="79"/>
      <c r="K38" s="335"/>
      <c r="L38" s="336"/>
    </row>
    <row r="39" spans="1:12" ht="12" customHeight="1" x14ac:dyDescent="0.25">
      <c r="A39" s="24"/>
      <c r="B39" s="12"/>
      <c r="J39" s="7"/>
      <c r="K39" s="51"/>
      <c r="L39" s="337"/>
    </row>
    <row r="40" spans="1:12" ht="19.899999999999999" customHeight="1" x14ac:dyDescent="0.2">
      <c r="B40" s="13" t="s">
        <v>411</v>
      </c>
      <c r="E40" s="265"/>
      <c r="F40" s="13" t="s">
        <v>414</v>
      </c>
      <c r="J40" s="7"/>
      <c r="K40" s="51"/>
      <c r="L40" s="51"/>
    </row>
    <row r="41" spans="1:12" ht="18.399999999999999" customHeight="1" x14ac:dyDescent="0.2">
      <c r="A41" s="13"/>
      <c r="B41" s="113" t="s">
        <v>412</v>
      </c>
      <c r="K41" s="51"/>
      <c r="L41" s="51"/>
    </row>
    <row r="42" spans="1:12" ht="18" customHeight="1" x14ac:dyDescent="0.25">
      <c r="A42" s="78"/>
      <c r="B42" s="79"/>
      <c r="C42" s="79"/>
      <c r="D42" s="79"/>
      <c r="E42" s="79"/>
      <c r="F42" s="79"/>
      <c r="G42" s="79"/>
      <c r="H42" s="79"/>
      <c r="I42" s="79"/>
      <c r="J42" s="79"/>
      <c r="K42" s="335"/>
      <c r="L42" s="336"/>
    </row>
    <row r="43" spans="1:12" ht="14.25" x14ac:dyDescent="0.2">
      <c r="B43" s="13"/>
    </row>
    <row r="44" spans="1:12" ht="14.25" x14ac:dyDescent="0.2">
      <c r="B44" s="13"/>
    </row>
    <row r="45" spans="1:12" ht="14.25" x14ac:dyDescent="0.2">
      <c r="B45" s="13"/>
    </row>
    <row r="46" spans="1:12" ht="14.25" x14ac:dyDescent="0.2">
      <c r="B46" s="13"/>
    </row>
    <row r="47" spans="1:12" ht="14.25" x14ac:dyDescent="0.2">
      <c r="B47" s="13"/>
    </row>
    <row r="48" spans="1:12" ht="14.25" x14ac:dyDescent="0.2">
      <c r="B48" s="13"/>
    </row>
    <row r="49" spans="2:10" ht="14.25" x14ac:dyDescent="0.2">
      <c r="B49" s="13"/>
      <c r="J49" s="7"/>
    </row>
    <row r="50" spans="2:10" ht="14.25" x14ac:dyDescent="0.2">
      <c r="B50" s="13"/>
      <c r="J50" s="7"/>
    </row>
    <row r="51" spans="2:10" ht="14.25" x14ac:dyDescent="0.2">
      <c r="B51" s="13"/>
      <c r="J51" s="7"/>
    </row>
    <row r="52" spans="2:10" ht="14.25" x14ac:dyDescent="0.2">
      <c r="B52" s="13"/>
      <c r="J52" s="7"/>
    </row>
    <row r="53" spans="2:10" ht="14.25" x14ac:dyDescent="0.2">
      <c r="B53" s="13"/>
      <c r="J53" s="7"/>
    </row>
    <row r="54" spans="2:10" ht="14.25" x14ac:dyDescent="0.2">
      <c r="B54" s="13"/>
      <c r="J54" s="7"/>
    </row>
    <row r="55" spans="2:10" ht="14.25" x14ac:dyDescent="0.2">
      <c r="B55" s="13"/>
      <c r="J55" s="7"/>
    </row>
    <row r="56" spans="2:10" ht="14.25" x14ac:dyDescent="0.2">
      <c r="B56" s="13"/>
      <c r="J56" s="7"/>
    </row>
    <row r="57" spans="2:10" ht="14.25" x14ac:dyDescent="0.2">
      <c r="B57" s="13"/>
      <c r="J57" s="7"/>
    </row>
    <row r="58" spans="2:10" ht="14.25" x14ac:dyDescent="0.2">
      <c r="B58" s="13"/>
      <c r="J58" s="7"/>
    </row>
    <row r="59" spans="2:10" ht="14.25" x14ac:dyDescent="0.2">
      <c r="B59" s="13"/>
      <c r="J59" s="7"/>
    </row>
    <row r="60" spans="2:10" ht="14.25" x14ac:dyDescent="0.2">
      <c r="B60" s="13"/>
      <c r="J60" s="7"/>
    </row>
    <row r="61" spans="2:10" ht="14.25" x14ac:dyDescent="0.2">
      <c r="B61" s="13"/>
      <c r="J61" s="7"/>
    </row>
    <row r="62" spans="2:10" ht="14.25" x14ac:dyDescent="0.2">
      <c r="B62" s="13"/>
      <c r="J62" s="7"/>
    </row>
    <row r="63" spans="2:10" ht="14.25" x14ac:dyDescent="0.2">
      <c r="B63" s="13"/>
      <c r="J63" s="7"/>
    </row>
    <row r="64" spans="2:10" ht="14.25" x14ac:dyDescent="0.2">
      <c r="B64" s="13"/>
      <c r="J64" s="7"/>
    </row>
    <row r="65" spans="2:10" ht="14.25" x14ac:dyDescent="0.2">
      <c r="B65" s="13"/>
      <c r="J65" s="7"/>
    </row>
    <row r="66" spans="2:10" ht="14.25" x14ac:dyDescent="0.2">
      <c r="B66" s="13"/>
      <c r="J66" s="7"/>
    </row>
    <row r="67" spans="2:10" ht="14.25" x14ac:dyDescent="0.2">
      <c r="B67" s="13"/>
      <c r="J67" s="7"/>
    </row>
    <row r="68" spans="2:10" ht="14.25" x14ac:dyDescent="0.2">
      <c r="B68" s="13"/>
      <c r="J68" s="7"/>
    </row>
    <row r="69" spans="2:10" ht="14.25" x14ac:dyDescent="0.2">
      <c r="B69" s="13"/>
      <c r="J69" s="7"/>
    </row>
    <row r="70" spans="2:10" ht="14.25" x14ac:dyDescent="0.2">
      <c r="B70" s="13"/>
      <c r="J70" s="7"/>
    </row>
    <row r="71" spans="2:10" ht="14.25" x14ac:dyDescent="0.2">
      <c r="B71" s="13"/>
      <c r="J71" s="7"/>
    </row>
    <row r="72" spans="2:10" ht="14.25" x14ac:dyDescent="0.2">
      <c r="B72" s="13"/>
      <c r="J72" s="7"/>
    </row>
    <row r="73" spans="2:10" ht="14.25" x14ac:dyDescent="0.2">
      <c r="B73" s="13"/>
      <c r="J73" s="7"/>
    </row>
    <row r="74" spans="2:10" ht="14.25" x14ac:dyDescent="0.2">
      <c r="B74" s="13"/>
      <c r="J74" s="7"/>
    </row>
    <row r="75" spans="2:10" ht="14.25" x14ac:dyDescent="0.2">
      <c r="B75" s="13"/>
      <c r="J75" s="7"/>
    </row>
    <row r="76" spans="2:10" ht="14.25" x14ac:dyDescent="0.2">
      <c r="B76" s="13"/>
      <c r="J76" s="7"/>
    </row>
    <row r="77" spans="2:10" ht="14.25" x14ac:dyDescent="0.2">
      <c r="B77" s="13"/>
      <c r="J77" s="7"/>
    </row>
    <row r="78" spans="2:10" ht="14.25" x14ac:dyDescent="0.2">
      <c r="B78" s="13"/>
      <c r="J78" s="7"/>
    </row>
    <row r="79" spans="2:10" ht="14.25" x14ac:dyDescent="0.2">
      <c r="B79" s="13"/>
      <c r="J79" s="7"/>
    </row>
    <row r="80" spans="2:10" ht="14.25" x14ac:dyDescent="0.2">
      <c r="B80" s="13"/>
      <c r="J80" s="7"/>
    </row>
    <row r="81" spans="2:10" ht="14.25" x14ac:dyDescent="0.2">
      <c r="B81" s="13"/>
      <c r="J81" s="7"/>
    </row>
    <row r="82" spans="2:10" ht="14.25" x14ac:dyDescent="0.2">
      <c r="B82" s="13"/>
      <c r="J82" s="7"/>
    </row>
    <row r="83" spans="2:10" ht="14.25" x14ac:dyDescent="0.2">
      <c r="B83" s="13"/>
      <c r="J83" s="7"/>
    </row>
    <row r="84" spans="2:10" ht="14.25" x14ac:dyDescent="0.2">
      <c r="B84" s="13"/>
      <c r="J84" s="7"/>
    </row>
    <row r="85" spans="2:10" ht="14.25" x14ac:dyDescent="0.2">
      <c r="B85" s="13"/>
      <c r="J85" s="7"/>
    </row>
    <row r="86" spans="2:10" ht="14.25" x14ac:dyDescent="0.2">
      <c r="B86" s="13"/>
      <c r="J86" s="7"/>
    </row>
    <row r="87" spans="2:10" ht="14.25" x14ac:dyDescent="0.2">
      <c r="B87" s="13"/>
      <c r="J87" s="7"/>
    </row>
    <row r="88" spans="2:10" ht="14.25" x14ac:dyDescent="0.2">
      <c r="B88" s="13"/>
      <c r="J88" s="7"/>
    </row>
    <row r="89" spans="2:10" ht="14.25" x14ac:dyDescent="0.2">
      <c r="B89" s="13"/>
      <c r="J89" s="7"/>
    </row>
    <row r="90" spans="2:10" ht="14.25" x14ac:dyDescent="0.2">
      <c r="B90" s="13"/>
      <c r="J90" s="7"/>
    </row>
    <row r="91" spans="2:10" ht="14.25" x14ac:dyDescent="0.2">
      <c r="B91" s="13"/>
      <c r="J91" s="7"/>
    </row>
    <row r="92" spans="2:10" ht="14.25" x14ac:dyDescent="0.2">
      <c r="B92" s="13"/>
      <c r="J92" s="7"/>
    </row>
    <row r="93" spans="2:10" ht="14.25" x14ac:dyDescent="0.2">
      <c r="B93" s="13"/>
      <c r="J93" s="7"/>
    </row>
    <row r="94" spans="2:10" ht="14.25" x14ac:dyDescent="0.2">
      <c r="B94" s="13"/>
      <c r="J94" s="7"/>
    </row>
    <row r="95" spans="2:10" ht="14.25" x14ac:dyDescent="0.2">
      <c r="B95" s="13"/>
      <c r="J95" s="7"/>
    </row>
    <row r="96" spans="2:10" ht="14.25" x14ac:dyDescent="0.2">
      <c r="B96" s="13"/>
      <c r="J96" s="7"/>
    </row>
    <row r="97" spans="2:10" ht="14.25" x14ac:dyDescent="0.2">
      <c r="B97" s="13"/>
      <c r="J97" s="7"/>
    </row>
    <row r="98" spans="2:10" ht="14.25" x14ac:dyDescent="0.2">
      <c r="B98" s="13"/>
      <c r="J98" s="7"/>
    </row>
    <row r="99" spans="2:10" ht="14.25" x14ac:dyDescent="0.2">
      <c r="B99" s="13"/>
      <c r="J99" s="7"/>
    </row>
    <row r="100" spans="2:10" ht="14.25" x14ac:dyDescent="0.2">
      <c r="B100" s="13"/>
      <c r="J100" s="7"/>
    </row>
    <row r="101" spans="2:10" ht="14.25" x14ac:dyDescent="0.2">
      <c r="B101" s="13"/>
      <c r="J101" s="7"/>
    </row>
    <row r="102" spans="2:10" ht="14.25" x14ac:dyDescent="0.2">
      <c r="B102" s="13"/>
      <c r="J102" s="7"/>
    </row>
    <row r="103" spans="2:10" ht="14.25" x14ac:dyDescent="0.2">
      <c r="B103" s="13"/>
      <c r="J103" s="7"/>
    </row>
    <row r="104" spans="2:10" ht="14.25" x14ac:dyDescent="0.2">
      <c r="B104" s="13"/>
      <c r="J104" s="7"/>
    </row>
    <row r="105" spans="2:10" ht="14.25" x14ac:dyDescent="0.2">
      <c r="B105" s="13"/>
      <c r="J105" s="7"/>
    </row>
    <row r="106" spans="2:10" ht="14.25" x14ac:dyDescent="0.2">
      <c r="B106" s="13"/>
      <c r="J106" s="7"/>
    </row>
    <row r="107" spans="2:10" ht="14.25" x14ac:dyDescent="0.2">
      <c r="B107" s="13"/>
      <c r="J107" s="7"/>
    </row>
    <row r="108" spans="2:10" ht="14.25" x14ac:dyDescent="0.2">
      <c r="B108" s="13"/>
      <c r="J108" s="7"/>
    </row>
    <row r="109" spans="2:10" ht="14.25" x14ac:dyDescent="0.2">
      <c r="B109" s="13"/>
      <c r="J109" s="7"/>
    </row>
    <row r="110" spans="2:10" ht="14.25" x14ac:dyDescent="0.2">
      <c r="B110" s="13"/>
      <c r="J110" s="7"/>
    </row>
    <row r="111" spans="2:10" ht="14.25" x14ac:dyDescent="0.2">
      <c r="B111" s="13"/>
      <c r="J111" s="7"/>
    </row>
    <row r="112" spans="2:10" ht="14.25" x14ac:dyDescent="0.2">
      <c r="B112" s="13"/>
      <c r="J112" s="7"/>
    </row>
    <row r="113" spans="2:10" ht="14.25" x14ac:dyDescent="0.2">
      <c r="B113" s="13"/>
      <c r="J113" s="7"/>
    </row>
    <row r="114" spans="2:10" ht="14.25" x14ac:dyDescent="0.2">
      <c r="B114" s="13"/>
      <c r="J114" s="7"/>
    </row>
    <row r="115" spans="2:10" ht="14.25" x14ac:dyDescent="0.2">
      <c r="B115" s="13"/>
      <c r="J115" s="7"/>
    </row>
    <row r="116" spans="2:10" ht="14.25" x14ac:dyDescent="0.2">
      <c r="B116" s="13"/>
      <c r="J116" s="7"/>
    </row>
    <row r="117" spans="2:10" ht="14.25" x14ac:dyDescent="0.2">
      <c r="B117" s="13"/>
      <c r="J117" s="7"/>
    </row>
    <row r="118" spans="2:10" ht="14.25" x14ac:dyDescent="0.2">
      <c r="B118" s="13"/>
      <c r="J118" s="7"/>
    </row>
    <row r="119" spans="2:10" ht="14.25" x14ac:dyDescent="0.2">
      <c r="B119" s="13"/>
      <c r="J119" s="7"/>
    </row>
    <row r="120" spans="2:10" ht="14.25" x14ac:dyDescent="0.2">
      <c r="B120" s="13"/>
      <c r="J120" s="7"/>
    </row>
    <row r="121" spans="2:10" ht="14.25" x14ac:dyDescent="0.2">
      <c r="B121" s="13"/>
      <c r="J121" s="7"/>
    </row>
    <row r="122" spans="2:10" ht="14.25" x14ac:dyDescent="0.2">
      <c r="B122" s="13"/>
      <c r="J122" s="7"/>
    </row>
    <row r="123" spans="2:10" ht="14.25" x14ac:dyDescent="0.2">
      <c r="B123" s="13"/>
      <c r="J123" s="7"/>
    </row>
    <row r="124" spans="2:10" ht="14.25" x14ac:dyDescent="0.2">
      <c r="B124" s="13"/>
      <c r="J124" s="7"/>
    </row>
    <row r="125" spans="2:10" ht="14.25" x14ac:dyDescent="0.2">
      <c r="B125" s="13"/>
      <c r="J125" s="7"/>
    </row>
    <row r="126" spans="2:10" ht="14.25" x14ac:dyDescent="0.2">
      <c r="B126" s="13"/>
      <c r="J126" s="7"/>
    </row>
    <row r="127" spans="2:10" ht="14.25" x14ac:dyDescent="0.2">
      <c r="B127" s="13"/>
      <c r="J127" s="7"/>
    </row>
    <row r="128" spans="2:10" ht="14.25" x14ac:dyDescent="0.2">
      <c r="B128" s="13"/>
      <c r="J128" s="7"/>
    </row>
    <row r="129" spans="2:10" ht="14.25" x14ac:dyDescent="0.2">
      <c r="B129" s="13"/>
      <c r="J129" s="7"/>
    </row>
  </sheetData>
  <sheetProtection algorithmName="SHA-512" hashValue="GVbXmiqkLPZSNmEcejaWoClJNAS+USOKTB+n+3kGyG/yDINXzd/lJhuetordOJoqKVCD0L6X3BP4mUq2YezkNg==" saltValue="5gG3T6C+EQ0xPU3fNf59oQ==" spinCount="100000" sheet="1" objects="1" scenarios="1"/>
  <mergeCells count="7">
    <mergeCell ref="A1:L1"/>
    <mergeCell ref="I5:J5"/>
    <mergeCell ref="A24:C24"/>
    <mergeCell ref="D28:E28"/>
    <mergeCell ref="C3:E3"/>
    <mergeCell ref="C5:E5"/>
    <mergeCell ref="D22:E22"/>
  </mergeCells>
  <pageMargins left="0.39370078740157483" right="0.47314814814814815" top="0.72462962962962962" bottom="0.74916666666666665" header="0.46185185185185185" footer="0.51181102362204722"/>
  <pageSetup paperSize="9" scale="72" fitToHeight="0" orientation="portrait" r:id="rId1"/>
  <headerFooter alignWithMargins="0">
    <oddHeader>&amp;CGrünpflege Gebäudewirtschaft Cottbus GmbH</oddHeader>
    <oddFooter>&amp;CSeite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M129"/>
  <sheetViews>
    <sheetView zoomScaleNormal="100" zoomScaleSheetLayoutView="100" zoomScalePageLayoutView="80" workbookViewId="0">
      <selection activeCell="H3" sqref="H3"/>
    </sheetView>
  </sheetViews>
  <sheetFormatPr baseColWidth="10" defaultColWidth="11.42578125" defaultRowHeight="12.75" x14ac:dyDescent="0.2"/>
  <cols>
    <col min="1" max="1" width="4.140625" style="7" customWidth="1"/>
    <col min="2" max="2" width="17.42578125" style="7" customWidth="1"/>
    <col min="3" max="3" width="22.7109375" style="7" customWidth="1"/>
    <col min="4" max="4" width="9.7109375" style="7" customWidth="1"/>
    <col min="5" max="5" width="12.28515625" style="7" customWidth="1"/>
    <col min="6" max="6" width="15.85546875" style="7" customWidth="1"/>
    <col min="7" max="7" width="2.140625" style="7" customWidth="1"/>
    <col min="8" max="8" width="14.140625" style="7" customWidth="1"/>
    <col min="9" max="9" width="2.140625" style="7" customWidth="1"/>
    <col min="10" max="10" width="16.7109375" style="8" customWidth="1"/>
    <col min="11" max="11" width="1.28515625" style="7" customWidth="1"/>
    <col min="12" max="12" width="18.5703125" style="7" customWidth="1"/>
    <col min="13" max="13" width="0.42578125" style="7" customWidth="1"/>
    <col min="14" max="16384" width="11.42578125" style="7"/>
  </cols>
  <sheetData>
    <row r="1" spans="1:13" ht="39" customHeight="1" x14ac:dyDescent="0.2">
      <c r="A1" s="363" t="s">
        <v>659</v>
      </c>
      <c r="B1" s="363"/>
      <c r="C1" s="363"/>
      <c r="D1" s="363"/>
      <c r="E1" s="363"/>
      <c r="F1" s="363"/>
      <c r="G1" s="363"/>
      <c r="H1" s="363"/>
      <c r="I1" s="363"/>
      <c r="J1" s="363"/>
      <c r="K1" s="363"/>
      <c r="L1" s="363"/>
      <c r="M1" s="363"/>
    </row>
    <row r="2" spans="1:13" ht="10.9" customHeight="1" x14ac:dyDescent="0.2"/>
    <row r="3" spans="1:13" ht="43.5" customHeight="1" x14ac:dyDescent="0.2">
      <c r="A3" s="9" t="s">
        <v>258</v>
      </c>
      <c r="C3" s="353">
        <f>Basisinformation!E5</f>
        <v>0</v>
      </c>
      <c r="D3" s="354"/>
      <c r="E3" s="355"/>
      <c r="J3" s="7"/>
    </row>
    <row r="4" spans="1:13" ht="25.9" customHeight="1" x14ac:dyDescent="0.2">
      <c r="A4" s="9" t="s">
        <v>256</v>
      </c>
      <c r="C4" s="248">
        <f>Basisinformation!E3</f>
        <v>0</v>
      </c>
      <c r="I4" s="11"/>
      <c r="J4" s="7"/>
    </row>
    <row r="5" spans="1:13" ht="24" customHeight="1" x14ac:dyDescent="0.25">
      <c r="A5" s="9" t="s">
        <v>257</v>
      </c>
      <c r="C5" s="362" t="str">
        <f>Basisinformation!B5</f>
        <v>Gebäudewirtschaft Cottbus GmbH</v>
      </c>
      <c r="D5" s="362"/>
      <c r="E5" s="362"/>
      <c r="G5" s="12"/>
      <c r="H5" s="10" t="s">
        <v>261</v>
      </c>
      <c r="I5" s="356" t="s">
        <v>262</v>
      </c>
      <c r="J5" s="356"/>
      <c r="M5" s="116"/>
    </row>
    <row r="6" spans="1:13" ht="18" customHeight="1" x14ac:dyDescent="0.2">
      <c r="A6" s="13"/>
      <c r="J6" s="11"/>
    </row>
    <row r="7" spans="1:13" ht="38.65" customHeight="1" x14ac:dyDescent="0.2">
      <c r="A7" s="249" t="s">
        <v>393</v>
      </c>
      <c r="B7" s="250"/>
      <c r="C7" s="250"/>
      <c r="D7" s="251"/>
      <c r="E7" s="251"/>
      <c r="F7" s="252" t="s">
        <v>418</v>
      </c>
      <c r="G7" s="253"/>
      <c r="H7" s="252" t="s">
        <v>419</v>
      </c>
      <c r="I7" s="77"/>
      <c r="J7" s="77" t="s">
        <v>406</v>
      </c>
      <c r="K7" s="323"/>
      <c r="L7" s="323" t="s">
        <v>723</v>
      </c>
      <c r="M7" s="77"/>
    </row>
    <row r="8" spans="1:13" ht="9" customHeight="1" x14ac:dyDescent="0.2">
      <c r="A8" s="13"/>
      <c r="B8" s="13"/>
      <c r="K8" s="51"/>
      <c r="L8" s="51"/>
    </row>
    <row r="9" spans="1:13" s="13" customFormat="1" ht="20.25" customHeight="1" x14ac:dyDescent="0.2">
      <c r="B9" s="13" t="s">
        <v>273</v>
      </c>
      <c r="C9" s="14"/>
      <c r="F9" s="97" t="e">
        <f>SUMIF('Kalk Grünpflege Los 3'!$C$10:$C$16,"U",'Kalk Grünpflege Los 3'!$L$10:$L$16)</f>
        <v>#N/A</v>
      </c>
      <c r="G9" s="98"/>
      <c r="H9" s="97" t="e">
        <f>SUMIF('Kalk Grünpflege Los 3'!$C$10:$C$16,"NU",'Kalk Grünpflege Los 3'!$L$10:$L$16)</f>
        <v>#N/A</v>
      </c>
      <c r="I9" s="98"/>
      <c r="J9" s="99" t="e">
        <f>F9+H9</f>
        <v>#N/A</v>
      </c>
      <c r="K9" s="51"/>
      <c r="L9" s="324" t="e">
        <f>J9*2</f>
        <v>#N/A</v>
      </c>
      <c r="M9" s="98"/>
    </row>
    <row r="10" spans="1:13" s="13" customFormat="1" ht="20.25" customHeight="1" x14ac:dyDescent="0.2">
      <c r="B10" s="13" t="s">
        <v>274</v>
      </c>
      <c r="C10" s="14"/>
      <c r="F10" s="97" t="e">
        <f>SUMIF('Kalk Grünpflege Los 3'!$C$20:$C$21,"U",'Kalk Grünpflege Los 3'!$L$20:$L$21)</f>
        <v>#N/A</v>
      </c>
      <c r="G10" s="98"/>
      <c r="H10" s="97">
        <f>SUMIF('Kalk Grünpflege Los 3'!$C$20:$C$21,"NU",'Kalk Grünpflege Los 3'!$L$20:$L$21)</f>
        <v>0</v>
      </c>
      <c r="I10" s="98"/>
      <c r="J10" s="99" t="e">
        <f t="shared" ref="J10:J20" si="0">F10+H10</f>
        <v>#N/A</v>
      </c>
      <c r="K10" s="51"/>
      <c r="L10" s="324" t="e">
        <f t="shared" ref="L10:L20" si="1">J10*2</f>
        <v>#N/A</v>
      </c>
      <c r="M10" s="98"/>
    </row>
    <row r="11" spans="1:13" s="13" customFormat="1" ht="20.25" customHeight="1" x14ac:dyDescent="0.2">
      <c r="B11" s="13" t="s">
        <v>275</v>
      </c>
      <c r="C11" s="14"/>
      <c r="F11" s="97" t="e">
        <f>SUMIF('Kalk Grünpflege Los 3'!$C$25:$C$38,"U",'Kalk Grünpflege Los 3'!$L$25:$L$38)</f>
        <v>#N/A</v>
      </c>
      <c r="G11" s="98"/>
      <c r="H11" s="97">
        <f>SUMIF('Kalk Grünpflege Los 3'!$C$25:$C$38,"NU",'Kalk Grünpflege Los 3'!$L$25:$L$38)</f>
        <v>0</v>
      </c>
      <c r="I11" s="98"/>
      <c r="J11" s="99" t="e">
        <f t="shared" si="0"/>
        <v>#N/A</v>
      </c>
      <c r="K11" s="51"/>
      <c r="L11" s="324" t="e">
        <f t="shared" si="1"/>
        <v>#N/A</v>
      </c>
      <c r="M11" s="98"/>
    </row>
    <row r="12" spans="1:13" s="13" customFormat="1" ht="20.25" customHeight="1" x14ac:dyDescent="0.2">
      <c r="B12" s="13" t="s">
        <v>276</v>
      </c>
      <c r="C12" s="14"/>
      <c r="F12" s="97">
        <f>SUMIF('Kalk Grünpflege Los 3'!$C$42:$C$64,"U",'Kalk Grünpflege Los 3'!$L$42:$L$64)</f>
        <v>0</v>
      </c>
      <c r="G12" s="98"/>
      <c r="H12" s="97">
        <f>SUMIF('Kalk Grünpflege Los 3'!$C$42:$C$64,"NU",'Kalk Grünpflege Los 3'!$L$42:$L$64)</f>
        <v>0</v>
      </c>
      <c r="I12" s="98"/>
      <c r="J12" s="99">
        <f t="shared" si="0"/>
        <v>0</v>
      </c>
      <c r="K12" s="51"/>
      <c r="L12" s="324">
        <f t="shared" si="1"/>
        <v>0</v>
      </c>
      <c r="M12" s="98"/>
    </row>
    <row r="13" spans="1:13" s="13" customFormat="1" ht="20.25" customHeight="1" x14ac:dyDescent="0.2">
      <c r="B13" s="13" t="s">
        <v>277</v>
      </c>
      <c r="C13" s="14"/>
      <c r="F13" s="97">
        <f>SUMIF('Kalk Grünpflege Los 3'!$C$68:$C$80,"U",'Kalk Grünpflege Los 3'!$L$68:$L$80)</f>
        <v>0</v>
      </c>
      <c r="G13" s="98"/>
      <c r="H13" s="97">
        <f>SUMIF('Kalk Grünpflege Los 3'!$C$68:$C$80,"NU",'Kalk Grünpflege Los 3'!$L$68:$L$80)</f>
        <v>0</v>
      </c>
      <c r="I13" s="98"/>
      <c r="J13" s="99">
        <f t="shared" si="0"/>
        <v>0</v>
      </c>
      <c r="K13" s="51"/>
      <c r="L13" s="324">
        <f t="shared" si="1"/>
        <v>0</v>
      </c>
      <c r="M13" s="98"/>
    </row>
    <row r="14" spans="1:13" s="13" customFormat="1" ht="20.25" customHeight="1" x14ac:dyDescent="0.2">
      <c r="B14" s="13" t="s">
        <v>278</v>
      </c>
      <c r="C14" s="14"/>
      <c r="F14" s="97" t="e">
        <f>SUMIF('Kalk Grünpflege Los 3'!$C$84:$C$87,"U",'Kalk Grünpflege Los 3'!$L$84:$L$87)</f>
        <v>#N/A</v>
      </c>
      <c r="G14" s="98"/>
      <c r="H14" s="97">
        <f>SUMIF('Kalk Grünpflege Los 3'!$C$84:$C$87,"NU",'Kalk Grünpflege Los 3'!$L$84:$L$87)</f>
        <v>0</v>
      </c>
      <c r="I14" s="98"/>
      <c r="J14" s="99" t="e">
        <f t="shared" si="0"/>
        <v>#N/A</v>
      </c>
      <c r="K14" s="51"/>
      <c r="L14" s="324" t="e">
        <f t="shared" si="1"/>
        <v>#N/A</v>
      </c>
      <c r="M14" s="98"/>
    </row>
    <row r="15" spans="1:13" s="13" customFormat="1" ht="20.25" customHeight="1" x14ac:dyDescent="0.2">
      <c r="B15" s="13" t="s">
        <v>279</v>
      </c>
      <c r="C15" s="14"/>
      <c r="F15" s="97" t="e">
        <f>SUMIF('Kalk Grünpflege Los 3'!$C$91:$C$97,"U",'Kalk Grünpflege Los 3'!$L$91:$L$97)</f>
        <v>#N/A</v>
      </c>
      <c r="G15" s="98"/>
      <c r="H15" s="97">
        <f>SUMIF('Kalk Grünpflege Los 3'!$C$91:$C$97,"NU",'Kalk Grünpflege Los 3'!$L$91:$L$97)</f>
        <v>0</v>
      </c>
      <c r="I15" s="98"/>
      <c r="J15" s="99" t="e">
        <f t="shared" si="0"/>
        <v>#N/A</v>
      </c>
      <c r="K15" s="51"/>
      <c r="L15" s="324" t="e">
        <f t="shared" si="1"/>
        <v>#N/A</v>
      </c>
      <c r="M15" s="98"/>
    </row>
    <row r="16" spans="1:13" s="13" customFormat="1" ht="20.25" customHeight="1" x14ac:dyDescent="0.2">
      <c r="B16" s="13" t="s">
        <v>280</v>
      </c>
      <c r="C16" s="14"/>
      <c r="F16" s="97" t="e">
        <f>SUMIF('Kalk Grünpflege Los 3'!$C$101:$C$104,"U",'Kalk Grünpflege Los 3'!$L$101:$L$104)</f>
        <v>#N/A</v>
      </c>
      <c r="G16" s="98"/>
      <c r="H16" s="97">
        <f>SUMIF('Kalk Grünpflege Los 3'!$C$101:$C$104,"NU",'Kalk Grünpflege Los 3'!$L$101:$L$104)</f>
        <v>0</v>
      </c>
      <c r="I16" s="98"/>
      <c r="J16" s="99" t="e">
        <f t="shared" si="0"/>
        <v>#N/A</v>
      </c>
      <c r="K16" s="51"/>
      <c r="L16" s="324" t="e">
        <f t="shared" si="1"/>
        <v>#N/A</v>
      </c>
      <c r="M16" s="98"/>
    </row>
    <row r="17" spans="1:13" s="13" customFormat="1" ht="20.25" customHeight="1" x14ac:dyDescent="0.2">
      <c r="B17" s="13" t="s">
        <v>281</v>
      </c>
      <c r="C17" s="14"/>
      <c r="F17" s="97">
        <f>SUMIF('Kalk Grünpflege Los 3'!$C$108:$C$111,"U",'Kalk Grünpflege Los 3'!$L$108:$L$111)</f>
        <v>0</v>
      </c>
      <c r="G17" s="98"/>
      <c r="H17" s="97">
        <f>SUMIF('Kalk Grünpflege Los 3'!$C$108:$C$111,"NU",'Kalk Grünpflege Los 3'!$L$108:$L$111)</f>
        <v>0</v>
      </c>
      <c r="I17" s="98"/>
      <c r="J17" s="99">
        <f t="shared" si="0"/>
        <v>0</v>
      </c>
      <c r="K17" s="51"/>
      <c r="L17" s="324">
        <f t="shared" si="1"/>
        <v>0</v>
      </c>
      <c r="M17" s="98"/>
    </row>
    <row r="18" spans="1:13" s="13" customFormat="1" ht="20.25" customHeight="1" x14ac:dyDescent="0.2">
      <c r="B18" s="13" t="s">
        <v>282</v>
      </c>
      <c r="C18" s="14"/>
      <c r="F18" s="97">
        <f>SUMIF('Kalk Grünpflege Los 3'!$C$115:$C$181,"U",'Kalk Grünpflege Los 3'!$L$115:$L$181)</f>
        <v>0</v>
      </c>
      <c r="G18" s="98"/>
      <c r="H18" s="97">
        <f>SUMIF('Kalk Grünpflege Los 3'!$C$115:$C$181,"NU",'Kalk Grünpflege Los 3'!$L$115:$L$181)</f>
        <v>0</v>
      </c>
      <c r="I18" s="98"/>
      <c r="J18" s="99">
        <f t="shared" si="0"/>
        <v>0</v>
      </c>
      <c r="K18" s="51"/>
      <c r="L18" s="324">
        <f t="shared" si="1"/>
        <v>0</v>
      </c>
      <c r="M18" s="98"/>
    </row>
    <row r="19" spans="1:13" s="13" customFormat="1" ht="20.25" customHeight="1" x14ac:dyDescent="0.2">
      <c r="B19" s="13" t="s">
        <v>283</v>
      </c>
      <c r="C19" s="14"/>
      <c r="F19" s="97" t="e">
        <f>SUMIF('Kalk Grünpflege Los 3'!$C$185:$C$190,"U",'Kalk Grünpflege Los 3'!$L$185:$L$190)</f>
        <v>#N/A</v>
      </c>
      <c r="G19" s="98"/>
      <c r="H19" s="97">
        <f>SUMIF('Kalk Grünpflege Los 3'!$C$185:$C$190,"NU",'Kalk Grünpflege Los 3'!$L$185:$L$190)</f>
        <v>0</v>
      </c>
      <c r="I19" s="98"/>
      <c r="J19" s="99" t="e">
        <f t="shared" si="0"/>
        <v>#N/A</v>
      </c>
      <c r="K19" s="51"/>
      <c r="L19" s="324" t="e">
        <f t="shared" si="1"/>
        <v>#N/A</v>
      </c>
      <c r="M19" s="98"/>
    </row>
    <row r="20" spans="1:13" s="13" customFormat="1" ht="20.25" customHeight="1" x14ac:dyDescent="0.2">
      <c r="B20" s="13" t="s">
        <v>284</v>
      </c>
      <c r="C20" s="14"/>
      <c r="F20" s="97">
        <f>SUMIF('Kalk Grünpflege Los 3'!$C$194:$C$213,"U",'Kalk Grünpflege Los 3'!$L$194:$L$213)</f>
        <v>0</v>
      </c>
      <c r="G20" s="98"/>
      <c r="H20" s="97">
        <f>SUMIF('Kalk Grünpflege Los 3'!$C$194:$C$213,"NU",'Kalk Grünpflege Los 3'!$L$194:$L$213)</f>
        <v>0</v>
      </c>
      <c r="I20" s="98"/>
      <c r="J20" s="99">
        <f t="shared" si="0"/>
        <v>0</v>
      </c>
      <c r="K20" s="51"/>
      <c r="L20" s="324">
        <f t="shared" si="1"/>
        <v>0</v>
      </c>
      <c r="M20" s="98"/>
    </row>
    <row r="21" spans="1:13" ht="9" customHeight="1" x14ac:dyDescent="0.2">
      <c r="A21" s="13"/>
      <c r="B21" s="13"/>
      <c r="K21" s="51"/>
      <c r="L21" s="51"/>
    </row>
    <row r="22" spans="1:13" s="12" customFormat="1" ht="22.15" customHeight="1" x14ac:dyDescent="0.25">
      <c r="A22" s="15"/>
      <c r="B22" s="15" t="s">
        <v>415</v>
      </c>
      <c r="C22" s="16"/>
      <c r="D22" s="361"/>
      <c r="E22" s="361"/>
      <c r="F22" s="17">
        <f>IFERROR(SUM(F9:F21),0)</f>
        <v>0</v>
      </c>
      <c r="G22" s="91"/>
      <c r="H22" s="17">
        <f>IFERROR(SUM(H9:H21),0)</f>
        <v>0</v>
      </c>
      <c r="I22" s="15"/>
      <c r="J22" s="17">
        <f>IFERROR(SUM(J9:J21),0)</f>
        <v>0</v>
      </c>
      <c r="K22" s="17"/>
      <c r="L22" s="17">
        <f t="shared" ref="L22" si="2">IFERROR(SUM(L9:L21),0)</f>
        <v>0</v>
      </c>
      <c r="M22" s="15"/>
    </row>
    <row r="23" spans="1:13" s="12" customFormat="1" ht="12" customHeight="1" x14ac:dyDescent="0.25">
      <c r="A23" s="254"/>
      <c r="B23" s="254"/>
      <c r="C23" s="18"/>
      <c r="D23" s="255"/>
      <c r="E23" s="255"/>
      <c r="F23" s="254"/>
      <c r="G23" s="19"/>
      <c r="H23" s="19"/>
      <c r="I23" s="254"/>
      <c r="J23" s="20"/>
      <c r="K23" s="327"/>
      <c r="L23" s="327"/>
    </row>
    <row r="24" spans="1:13" ht="38.65" customHeight="1" x14ac:dyDescent="0.2">
      <c r="A24" s="359" t="s">
        <v>362</v>
      </c>
      <c r="B24" s="360"/>
      <c r="C24" s="360"/>
      <c r="D24" s="256"/>
      <c r="E24" s="256"/>
      <c r="F24" s="252" t="s">
        <v>403</v>
      </c>
      <c r="G24" s="256"/>
      <c r="H24" s="252" t="s">
        <v>402</v>
      </c>
      <c r="I24" s="253"/>
      <c r="J24" s="77" t="s">
        <v>406</v>
      </c>
      <c r="K24" s="323"/>
      <c r="L24" s="323" t="s">
        <v>723</v>
      </c>
      <c r="M24" s="77"/>
    </row>
    <row r="25" spans="1:13" ht="9" customHeight="1" x14ac:dyDescent="0.2">
      <c r="A25" s="13"/>
      <c r="B25" s="13"/>
      <c r="K25" s="51"/>
      <c r="L25" s="51"/>
    </row>
    <row r="26" spans="1:13" s="13" customFormat="1" ht="20.25" customHeight="1" x14ac:dyDescent="0.2">
      <c r="B26" s="13" t="s">
        <v>285</v>
      </c>
      <c r="C26" s="55"/>
      <c r="F26" s="97">
        <f>SUMIF('Kalk Grünpflege Los 3'!$C$217:$C$226,"U",'Kalk Grünpflege Los 3'!$L$217:$L$226)</f>
        <v>0</v>
      </c>
      <c r="G26" s="98"/>
      <c r="H26" s="97">
        <f>SUMIF('Kalk Grünpflege Los 3'!$C$217:$C$226,"NU",'Kalk Grünpflege Los 3'!$L$217:$L$226)</f>
        <v>0</v>
      </c>
      <c r="I26" s="98"/>
      <c r="J26" s="99">
        <f>H26+F26</f>
        <v>0</v>
      </c>
      <c r="K26" s="51"/>
      <c r="L26" s="324">
        <f>J26*2</f>
        <v>0</v>
      </c>
      <c r="M26" s="98"/>
    </row>
    <row r="27" spans="1:13" s="13" customFormat="1" ht="9" customHeight="1" x14ac:dyDescent="0.2">
      <c r="C27" s="14"/>
      <c r="K27" s="328"/>
      <c r="L27" s="328"/>
    </row>
    <row r="28" spans="1:13" s="12" customFormat="1" ht="22.15" customHeight="1" x14ac:dyDescent="0.25">
      <c r="A28" s="15"/>
      <c r="B28" s="15" t="s">
        <v>263</v>
      </c>
      <c r="C28" s="16"/>
      <c r="D28" s="361"/>
      <c r="E28" s="361"/>
      <c r="F28" s="17">
        <f>SUM(F26:F27)</f>
        <v>0</v>
      </c>
      <c r="G28" s="91"/>
      <c r="H28" s="17">
        <f>SUM(H26:H27)</f>
        <v>0</v>
      </c>
      <c r="I28" s="15"/>
      <c r="J28" s="17">
        <f>SUM(J26:J27)</f>
        <v>0</v>
      </c>
      <c r="K28" s="325"/>
      <c r="L28" s="326">
        <f>SUM(L26:L27)</f>
        <v>0</v>
      </c>
      <c r="M28" s="15"/>
    </row>
    <row r="29" spans="1:13" ht="12" customHeight="1" thickBot="1" x14ac:dyDescent="0.25">
      <c r="B29" s="13"/>
      <c r="K29" s="51"/>
      <c r="L29" s="51"/>
    </row>
    <row r="30" spans="1:13" ht="9" customHeight="1" x14ac:dyDescent="0.25">
      <c r="A30" s="238"/>
      <c r="B30" s="239"/>
      <c r="C30" s="240"/>
      <c r="D30" s="240"/>
      <c r="E30" s="240"/>
      <c r="F30" s="240"/>
      <c r="G30" s="240"/>
      <c r="H30" s="240"/>
      <c r="I30" s="240"/>
      <c r="J30" s="21"/>
      <c r="K30" s="329"/>
      <c r="L30" s="329"/>
      <c r="M30" s="21"/>
    </row>
    <row r="31" spans="1:13" s="9" customFormat="1" ht="24" customHeight="1" thickBot="1" x14ac:dyDescent="0.3">
      <c r="A31" s="257"/>
      <c r="B31" s="258" t="s">
        <v>409</v>
      </c>
      <c r="C31" s="258"/>
      <c r="D31" s="22"/>
      <c r="E31" s="22"/>
      <c r="F31" s="22"/>
      <c r="G31" s="22"/>
      <c r="H31" s="22"/>
      <c r="I31" s="22"/>
      <c r="J31" s="23">
        <f>ROUND(J22+J28,2)</f>
        <v>0</v>
      </c>
      <c r="K31" s="330"/>
      <c r="L31" s="331">
        <f>ROUND(L22+L28,2)</f>
        <v>0</v>
      </c>
      <c r="M31" s="22"/>
    </row>
    <row r="32" spans="1:13" ht="9" customHeight="1" x14ac:dyDescent="0.2">
      <c r="A32" s="241"/>
      <c r="B32" s="13"/>
      <c r="J32" s="11"/>
      <c r="K32" s="51"/>
      <c r="L32" s="51"/>
    </row>
    <row r="33" spans="1:13" ht="15" x14ac:dyDescent="0.2">
      <c r="A33" s="241"/>
      <c r="B33" s="259" t="s">
        <v>651</v>
      </c>
      <c r="F33" s="98"/>
      <c r="G33" s="98"/>
      <c r="H33" s="98"/>
      <c r="I33" s="98"/>
      <c r="J33" s="100">
        <f>ROUND(+J31*0.19,2)</f>
        <v>0</v>
      </c>
      <c r="K33" s="51"/>
      <c r="L33" s="332">
        <f>ROUND(+L31*0.19,2)</f>
        <v>0</v>
      </c>
      <c r="M33" s="98"/>
    </row>
    <row r="34" spans="1:13" ht="9" customHeight="1" x14ac:dyDescent="0.25">
      <c r="A34" s="241"/>
      <c r="B34" s="24"/>
      <c r="J34" s="11"/>
      <c r="K34" s="51"/>
      <c r="L34" s="51"/>
    </row>
    <row r="35" spans="1:13" ht="24" customHeight="1" thickBot="1" x14ac:dyDescent="0.3">
      <c r="A35" s="260"/>
      <c r="B35" s="258" t="s">
        <v>410</v>
      </c>
      <c r="C35" s="261"/>
      <c r="D35" s="25"/>
      <c r="E35" s="25"/>
      <c r="F35" s="25"/>
      <c r="G35" s="25"/>
      <c r="H35" s="25"/>
      <c r="I35" s="25"/>
      <c r="J35" s="23">
        <f>ROUND(+J31+J33,2)</f>
        <v>0</v>
      </c>
      <c r="K35" s="333"/>
      <c r="L35" s="331">
        <f>ROUND(+L31+L33,2)</f>
        <v>0</v>
      </c>
      <c r="M35" s="25"/>
    </row>
    <row r="36" spans="1:13" ht="9" customHeight="1" thickBot="1" x14ac:dyDescent="0.25">
      <c r="A36" s="262"/>
      <c r="B36" s="263" t="s">
        <v>255</v>
      </c>
      <c r="C36" s="263"/>
      <c r="D36" s="263"/>
      <c r="E36" s="263"/>
      <c r="F36" s="263"/>
      <c r="G36" s="263"/>
      <c r="H36" s="263"/>
      <c r="I36" s="263"/>
      <c r="J36" s="26"/>
      <c r="K36" s="334"/>
      <c r="L36" s="334"/>
      <c r="M36" s="26"/>
    </row>
    <row r="37" spans="1:13" ht="9" customHeight="1" x14ac:dyDescent="0.2">
      <c r="A37" s="13"/>
      <c r="B37" s="13"/>
      <c r="K37" s="51"/>
      <c r="L37" s="51"/>
    </row>
    <row r="38" spans="1:13" ht="18" customHeight="1" x14ac:dyDescent="0.25">
      <c r="A38" s="78"/>
      <c r="B38" s="264" t="s">
        <v>413</v>
      </c>
      <c r="C38" s="79"/>
      <c r="D38" s="79"/>
      <c r="E38" s="79"/>
      <c r="F38" s="79"/>
      <c r="G38" s="79"/>
      <c r="H38" s="79"/>
      <c r="I38" s="79"/>
      <c r="J38" s="79"/>
      <c r="K38" s="335"/>
      <c r="L38" s="336"/>
      <c r="M38" s="79"/>
    </row>
    <row r="39" spans="1:13" ht="12" customHeight="1" x14ac:dyDescent="0.25">
      <c r="A39" s="24"/>
      <c r="B39" s="12"/>
      <c r="J39" s="7"/>
      <c r="K39" s="51"/>
      <c r="L39" s="337"/>
    </row>
    <row r="40" spans="1:13" ht="19.899999999999999" customHeight="1" x14ac:dyDescent="0.2">
      <c r="B40" s="13" t="s">
        <v>411</v>
      </c>
      <c r="E40" s="265"/>
      <c r="F40" s="13" t="s">
        <v>414</v>
      </c>
      <c r="J40" s="7"/>
      <c r="K40" s="51"/>
      <c r="L40" s="51"/>
    </row>
    <row r="41" spans="1:13" ht="18.399999999999999" customHeight="1" x14ac:dyDescent="0.2">
      <c r="A41" s="13"/>
      <c r="B41" s="113" t="s">
        <v>412</v>
      </c>
      <c r="K41" s="51"/>
      <c r="L41" s="51"/>
    </row>
    <row r="42" spans="1:13" ht="18" customHeight="1" x14ac:dyDescent="0.25">
      <c r="A42" s="78"/>
      <c r="B42" s="79"/>
      <c r="C42" s="79"/>
      <c r="D42" s="79"/>
      <c r="E42" s="79"/>
      <c r="F42" s="79"/>
      <c r="G42" s="79"/>
      <c r="H42" s="79"/>
      <c r="I42" s="79"/>
      <c r="J42" s="79"/>
      <c r="K42" s="335"/>
      <c r="L42" s="336"/>
      <c r="M42" s="79"/>
    </row>
    <row r="43" spans="1:13" ht="14.25" x14ac:dyDescent="0.2">
      <c r="B43" s="13"/>
    </row>
    <row r="44" spans="1:13" ht="14.25" x14ac:dyDescent="0.2">
      <c r="B44" s="13"/>
    </row>
    <row r="45" spans="1:13" ht="14.25" x14ac:dyDescent="0.2">
      <c r="B45" s="13"/>
    </row>
    <row r="46" spans="1:13" ht="14.25" x14ac:dyDescent="0.2">
      <c r="B46" s="13"/>
    </row>
    <row r="47" spans="1:13" ht="14.25" x14ac:dyDescent="0.2">
      <c r="B47" s="13"/>
    </row>
    <row r="48" spans="1:13" ht="14.25" x14ac:dyDescent="0.2">
      <c r="B48" s="13"/>
    </row>
    <row r="49" spans="2:10" ht="14.25" x14ac:dyDescent="0.2">
      <c r="B49" s="13"/>
      <c r="J49" s="7"/>
    </row>
    <row r="50" spans="2:10" ht="14.25" x14ac:dyDescent="0.2">
      <c r="B50" s="13"/>
      <c r="J50" s="7"/>
    </row>
    <row r="51" spans="2:10" ht="14.25" x14ac:dyDescent="0.2">
      <c r="B51" s="13"/>
      <c r="J51" s="7"/>
    </row>
    <row r="52" spans="2:10" ht="14.25" x14ac:dyDescent="0.2">
      <c r="B52" s="13"/>
      <c r="J52" s="7"/>
    </row>
    <row r="53" spans="2:10" ht="14.25" x14ac:dyDescent="0.2">
      <c r="B53" s="13"/>
      <c r="J53" s="7"/>
    </row>
    <row r="54" spans="2:10" ht="14.25" x14ac:dyDescent="0.2">
      <c r="B54" s="13"/>
      <c r="J54" s="7"/>
    </row>
    <row r="55" spans="2:10" ht="14.25" x14ac:dyDescent="0.2">
      <c r="B55" s="13"/>
      <c r="J55" s="7"/>
    </row>
    <row r="56" spans="2:10" ht="14.25" x14ac:dyDescent="0.2">
      <c r="B56" s="13"/>
      <c r="J56" s="7"/>
    </row>
    <row r="57" spans="2:10" ht="14.25" x14ac:dyDescent="0.2">
      <c r="B57" s="13"/>
      <c r="J57" s="7"/>
    </row>
    <row r="58" spans="2:10" ht="14.25" x14ac:dyDescent="0.2">
      <c r="B58" s="13"/>
      <c r="J58" s="7"/>
    </row>
    <row r="59" spans="2:10" ht="14.25" x14ac:dyDescent="0.2">
      <c r="B59" s="13"/>
      <c r="J59" s="7"/>
    </row>
    <row r="60" spans="2:10" ht="14.25" x14ac:dyDescent="0.2">
      <c r="B60" s="13"/>
      <c r="J60" s="7"/>
    </row>
    <row r="61" spans="2:10" ht="14.25" x14ac:dyDescent="0.2">
      <c r="B61" s="13"/>
      <c r="J61" s="7"/>
    </row>
    <row r="62" spans="2:10" ht="14.25" x14ac:dyDescent="0.2">
      <c r="B62" s="13"/>
      <c r="J62" s="7"/>
    </row>
    <row r="63" spans="2:10" ht="14.25" x14ac:dyDescent="0.2">
      <c r="B63" s="13"/>
      <c r="J63" s="7"/>
    </row>
    <row r="64" spans="2:10" ht="14.25" x14ac:dyDescent="0.2">
      <c r="B64" s="13"/>
      <c r="J64" s="7"/>
    </row>
    <row r="65" spans="2:10" ht="14.25" x14ac:dyDescent="0.2">
      <c r="B65" s="13"/>
      <c r="J65" s="7"/>
    </row>
    <row r="66" spans="2:10" ht="14.25" x14ac:dyDescent="0.2">
      <c r="B66" s="13"/>
      <c r="J66" s="7"/>
    </row>
    <row r="67" spans="2:10" ht="14.25" x14ac:dyDescent="0.2">
      <c r="B67" s="13"/>
      <c r="J67" s="7"/>
    </row>
    <row r="68" spans="2:10" ht="14.25" x14ac:dyDescent="0.2">
      <c r="B68" s="13"/>
      <c r="J68" s="7"/>
    </row>
    <row r="69" spans="2:10" ht="14.25" x14ac:dyDescent="0.2">
      <c r="B69" s="13"/>
      <c r="J69" s="7"/>
    </row>
    <row r="70" spans="2:10" ht="14.25" x14ac:dyDescent="0.2">
      <c r="B70" s="13"/>
      <c r="J70" s="7"/>
    </row>
    <row r="71" spans="2:10" ht="14.25" x14ac:dyDescent="0.2">
      <c r="B71" s="13"/>
      <c r="J71" s="7"/>
    </row>
    <row r="72" spans="2:10" ht="14.25" x14ac:dyDescent="0.2">
      <c r="B72" s="13"/>
      <c r="J72" s="7"/>
    </row>
    <row r="73" spans="2:10" ht="14.25" x14ac:dyDescent="0.2">
      <c r="B73" s="13"/>
      <c r="J73" s="7"/>
    </row>
    <row r="74" spans="2:10" ht="14.25" x14ac:dyDescent="0.2">
      <c r="B74" s="13"/>
      <c r="J74" s="7"/>
    </row>
    <row r="75" spans="2:10" ht="14.25" x14ac:dyDescent="0.2">
      <c r="B75" s="13"/>
      <c r="J75" s="7"/>
    </row>
    <row r="76" spans="2:10" ht="14.25" x14ac:dyDescent="0.2">
      <c r="B76" s="13"/>
      <c r="J76" s="7"/>
    </row>
    <row r="77" spans="2:10" ht="14.25" x14ac:dyDescent="0.2">
      <c r="B77" s="13"/>
      <c r="J77" s="7"/>
    </row>
    <row r="78" spans="2:10" ht="14.25" x14ac:dyDescent="0.2">
      <c r="B78" s="13"/>
      <c r="J78" s="7"/>
    </row>
    <row r="79" spans="2:10" ht="14.25" x14ac:dyDescent="0.2">
      <c r="B79" s="13"/>
      <c r="J79" s="7"/>
    </row>
    <row r="80" spans="2:10" ht="14.25" x14ac:dyDescent="0.2">
      <c r="B80" s="13"/>
      <c r="J80" s="7"/>
    </row>
    <row r="81" spans="2:10" ht="14.25" x14ac:dyDescent="0.2">
      <c r="B81" s="13"/>
      <c r="J81" s="7"/>
    </row>
    <row r="82" spans="2:10" ht="14.25" x14ac:dyDescent="0.2">
      <c r="B82" s="13"/>
      <c r="J82" s="7"/>
    </row>
    <row r="83" spans="2:10" ht="14.25" x14ac:dyDescent="0.2">
      <c r="B83" s="13"/>
      <c r="J83" s="7"/>
    </row>
    <row r="84" spans="2:10" ht="14.25" x14ac:dyDescent="0.2">
      <c r="B84" s="13"/>
      <c r="J84" s="7"/>
    </row>
    <row r="85" spans="2:10" ht="14.25" x14ac:dyDescent="0.2">
      <c r="B85" s="13"/>
      <c r="J85" s="7"/>
    </row>
    <row r="86" spans="2:10" ht="14.25" x14ac:dyDescent="0.2">
      <c r="B86" s="13"/>
      <c r="J86" s="7"/>
    </row>
    <row r="87" spans="2:10" ht="14.25" x14ac:dyDescent="0.2">
      <c r="B87" s="13"/>
      <c r="J87" s="7"/>
    </row>
    <row r="88" spans="2:10" ht="14.25" x14ac:dyDescent="0.2">
      <c r="B88" s="13"/>
      <c r="J88" s="7"/>
    </row>
    <row r="89" spans="2:10" ht="14.25" x14ac:dyDescent="0.2">
      <c r="B89" s="13"/>
      <c r="J89" s="7"/>
    </row>
    <row r="90" spans="2:10" ht="14.25" x14ac:dyDescent="0.2">
      <c r="B90" s="13"/>
      <c r="J90" s="7"/>
    </row>
    <row r="91" spans="2:10" ht="14.25" x14ac:dyDescent="0.2">
      <c r="B91" s="13"/>
      <c r="J91" s="7"/>
    </row>
    <row r="92" spans="2:10" ht="14.25" x14ac:dyDescent="0.2">
      <c r="B92" s="13"/>
      <c r="J92" s="7"/>
    </row>
    <row r="93" spans="2:10" ht="14.25" x14ac:dyDescent="0.2">
      <c r="B93" s="13"/>
      <c r="J93" s="7"/>
    </row>
    <row r="94" spans="2:10" ht="14.25" x14ac:dyDescent="0.2">
      <c r="B94" s="13"/>
      <c r="J94" s="7"/>
    </row>
    <row r="95" spans="2:10" ht="14.25" x14ac:dyDescent="0.2">
      <c r="B95" s="13"/>
      <c r="J95" s="7"/>
    </row>
    <row r="96" spans="2:10" ht="14.25" x14ac:dyDescent="0.2">
      <c r="B96" s="13"/>
      <c r="J96" s="7"/>
    </row>
    <row r="97" spans="2:10" ht="14.25" x14ac:dyDescent="0.2">
      <c r="B97" s="13"/>
      <c r="J97" s="7"/>
    </row>
    <row r="98" spans="2:10" ht="14.25" x14ac:dyDescent="0.2">
      <c r="B98" s="13"/>
      <c r="J98" s="7"/>
    </row>
    <row r="99" spans="2:10" ht="14.25" x14ac:dyDescent="0.2">
      <c r="B99" s="13"/>
      <c r="J99" s="7"/>
    </row>
    <row r="100" spans="2:10" ht="14.25" x14ac:dyDescent="0.2">
      <c r="B100" s="13"/>
      <c r="J100" s="7"/>
    </row>
    <row r="101" spans="2:10" ht="14.25" x14ac:dyDescent="0.2">
      <c r="B101" s="13"/>
      <c r="J101" s="7"/>
    </row>
    <row r="102" spans="2:10" ht="14.25" x14ac:dyDescent="0.2">
      <c r="B102" s="13"/>
      <c r="J102" s="7"/>
    </row>
    <row r="103" spans="2:10" ht="14.25" x14ac:dyDescent="0.2">
      <c r="B103" s="13"/>
      <c r="J103" s="7"/>
    </row>
    <row r="104" spans="2:10" ht="14.25" x14ac:dyDescent="0.2">
      <c r="B104" s="13"/>
      <c r="J104" s="7"/>
    </row>
    <row r="105" spans="2:10" ht="14.25" x14ac:dyDescent="0.2">
      <c r="B105" s="13"/>
      <c r="J105" s="7"/>
    </row>
    <row r="106" spans="2:10" ht="14.25" x14ac:dyDescent="0.2">
      <c r="B106" s="13"/>
      <c r="J106" s="7"/>
    </row>
    <row r="107" spans="2:10" ht="14.25" x14ac:dyDescent="0.2">
      <c r="B107" s="13"/>
      <c r="J107" s="7"/>
    </row>
    <row r="108" spans="2:10" ht="14.25" x14ac:dyDescent="0.2">
      <c r="B108" s="13"/>
      <c r="J108" s="7"/>
    </row>
    <row r="109" spans="2:10" ht="14.25" x14ac:dyDescent="0.2">
      <c r="B109" s="13"/>
      <c r="J109" s="7"/>
    </row>
    <row r="110" spans="2:10" ht="14.25" x14ac:dyDescent="0.2">
      <c r="B110" s="13"/>
      <c r="J110" s="7"/>
    </row>
    <row r="111" spans="2:10" ht="14.25" x14ac:dyDescent="0.2">
      <c r="B111" s="13"/>
      <c r="J111" s="7"/>
    </row>
    <row r="112" spans="2:10" ht="14.25" x14ac:dyDescent="0.2">
      <c r="B112" s="13"/>
      <c r="J112" s="7"/>
    </row>
    <row r="113" spans="2:10" ht="14.25" x14ac:dyDescent="0.2">
      <c r="B113" s="13"/>
      <c r="J113" s="7"/>
    </row>
    <row r="114" spans="2:10" ht="14.25" x14ac:dyDescent="0.2">
      <c r="B114" s="13"/>
      <c r="J114" s="7"/>
    </row>
    <row r="115" spans="2:10" ht="14.25" x14ac:dyDescent="0.2">
      <c r="B115" s="13"/>
      <c r="J115" s="7"/>
    </row>
    <row r="116" spans="2:10" ht="14.25" x14ac:dyDescent="0.2">
      <c r="B116" s="13"/>
      <c r="J116" s="7"/>
    </row>
    <row r="117" spans="2:10" ht="14.25" x14ac:dyDescent="0.2">
      <c r="B117" s="13"/>
      <c r="J117" s="7"/>
    </row>
    <row r="118" spans="2:10" ht="14.25" x14ac:dyDescent="0.2">
      <c r="B118" s="13"/>
      <c r="J118" s="7"/>
    </row>
    <row r="119" spans="2:10" ht="14.25" x14ac:dyDescent="0.2">
      <c r="B119" s="13"/>
      <c r="J119" s="7"/>
    </row>
    <row r="120" spans="2:10" ht="14.25" x14ac:dyDescent="0.2">
      <c r="B120" s="13"/>
      <c r="J120" s="7"/>
    </row>
    <row r="121" spans="2:10" ht="14.25" x14ac:dyDescent="0.2">
      <c r="B121" s="13"/>
      <c r="J121" s="7"/>
    </row>
    <row r="122" spans="2:10" ht="14.25" x14ac:dyDescent="0.2">
      <c r="B122" s="13"/>
      <c r="J122" s="7"/>
    </row>
    <row r="123" spans="2:10" ht="14.25" x14ac:dyDescent="0.2">
      <c r="B123" s="13"/>
      <c r="J123" s="7"/>
    </row>
    <row r="124" spans="2:10" ht="14.25" x14ac:dyDescent="0.2">
      <c r="B124" s="13"/>
      <c r="J124" s="7"/>
    </row>
    <row r="125" spans="2:10" ht="14.25" x14ac:dyDescent="0.2">
      <c r="B125" s="13"/>
      <c r="J125" s="7"/>
    </row>
    <row r="126" spans="2:10" ht="14.25" x14ac:dyDescent="0.2">
      <c r="B126" s="13"/>
      <c r="J126" s="7"/>
    </row>
    <row r="127" spans="2:10" ht="14.25" x14ac:dyDescent="0.2">
      <c r="B127" s="13"/>
      <c r="J127" s="7"/>
    </row>
    <row r="128" spans="2:10" ht="14.25" x14ac:dyDescent="0.2">
      <c r="B128" s="13"/>
      <c r="J128" s="7"/>
    </row>
    <row r="129" spans="2:10" ht="14.25" x14ac:dyDescent="0.2">
      <c r="B129" s="13"/>
      <c r="J129" s="7"/>
    </row>
  </sheetData>
  <sheetProtection algorithmName="SHA-512" hashValue="J5NPfNlyuCnf3bNcjsTfGz7DqP6RJsOdVTTMGQG4YsnBb+Ezknt5YMsjwwxOKXU2EJNlrRuQdGZSvGsaXVvq2g==" saltValue="p1PfAS2MjMRSDboaxSXUxw==" spinCount="100000" sheet="1"/>
  <mergeCells count="7">
    <mergeCell ref="A1:M1"/>
    <mergeCell ref="D28:E28"/>
    <mergeCell ref="C3:E3"/>
    <mergeCell ref="C5:E5"/>
    <mergeCell ref="D22:E22"/>
    <mergeCell ref="A24:C24"/>
    <mergeCell ref="I5:J5"/>
  </mergeCells>
  <pageMargins left="0.39370078740157483" right="0.47314814814814815" top="0.72462962962962962" bottom="0.74916666666666665" header="0.46185185185185185" footer="0.51181102362204722"/>
  <pageSetup paperSize="9" scale="72" fitToHeight="0" orientation="portrait" r:id="rId1"/>
  <headerFooter alignWithMargins="0">
    <oddHeader>&amp;CGrünpflege Gebäudewirtschaft Cottbus GmbH</oddHeader>
    <oddFooter>&amp;CSeite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129"/>
  <sheetViews>
    <sheetView zoomScaleNormal="100" zoomScaleSheetLayoutView="100" zoomScalePageLayoutView="80" workbookViewId="0">
      <selection activeCell="H3" sqref="H3"/>
    </sheetView>
  </sheetViews>
  <sheetFormatPr baseColWidth="10" defaultColWidth="11.42578125" defaultRowHeight="12.75" x14ac:dyDescent="0.2"/>
  <cols>
    <col min="1" max="1" width="4.140625" style="7" customWidth="1"/>
    <col min="2" max="2" width="17.42578125" style="7" customWidth="1"/>
    <col min="3" max="3" width="22.7109375" style="7" customWidth="1"/>
    <col min="4" max="4" width="9.7109375" style="7" customWidth="1"/>
    <col min="5" max="5" width="12.28515625" style="7" customWidth="1"/>
    <col min="6" max="6" width="17.140625" style="7" customWidth="1"/>
    <col min="7" max="7" width="2.140625" style="7" customWidth="1"/>
    <col min="8" max="8" width="14.140625" style="7" customWidth="1"/>
    <col min="9" max="9" width="2.140625" style="7" customWidth="1"/>
    <col min="10" max="10" width="16.7109375" style="8" customWidth="1"/>
    <col min="11" max="11" width="1.28515625" style="7" customWidth="1"/>
    <col min="12" max="12" width="18.5703125" style="7" customWidth="1"/>
    <col min="13" max="16384" width="11.42578125" style="7"/>
  </cols>
  <sheetData>
    <row r="1" spans="1:12" ht="39" customHeight="1" x14ac:dyDescent="0.2">
      <c r="A1" s="364" t="s">
        <v>660</v>
      </c>
      <c r="B1" s="364"/>
      <c r="C1" s="364"/>
      <c r="D1" s="364"/>
      <c r="E1" s="364"/>
      <c r="F1" s="364"/>
      <c r="G1" s="364"/>
      <c r="H1" s="364"/>
      <c r="I1" s="364"/>
      <c r="J1" s="364"/>
      <c r="K1" s="364"/>
      <c r="L1" s="364"/>
    </row>
    <row r="2" spans="1:12" ht="11.45" customHeight="1" x14ac:dyDescent="0.2"/>
    <row r="3" spans="1:12" ht="43.5" customHeight="1" x14ac:dyDescent="0.2">
      <c r="A3" s="9" t="s">
        <v>258</v>
      </c>
      <c r="C3" s="353">
        <f>Basisinformation!E5</f>
        <v>0</v>
      </c>
      <c r="D3" s="354"/>
      <c r="E3" s="355"/>
      <c r="J3" s="7"/>
    </row>
    <row r="4" spans="1:12" ht="21.6" customHeight="1" x14ac:dyDescent="0.2">
      <c r="A4" s="9" t="s">
        <v>256</v>
      </c>
      <c r="C4" s="248">
        <f>Basisinformation!E3</f>
        <v>0</v>
      </c>
      <c r="I4" s="11"/>
      <c r="J4" s="7"/>
    </row>
    <row r="5" spans="1:12" ht="24" customHeight="1" x14ac:dyDescent="0.25">
      <c r="A5" s="9" t="s">
        <v>257</v>
      </c>
      <c r="C5" s="362" t="str">
        <f>Basisinformation!B5</f>
        <v>Gebäudewirtschaft Cottbus GmbH</v>
      </c>
      <c r="D5" s="362"/>
      <c r="E5" s="362"/>
      <c r="G5" s="12"/>
      <c r="H5" s="10" t="s">
        <v>261</v>
      </c>
      <c r="I5" s="356" t="s">
        <v>262</v>
      </c>
      <c r="J5" s="356"/>
    </row>
    <row r="6" spans="1:12" ht="18" customHeight="1" x14ac:dyDescent="0.2">
      <c r="A6" s="13"/>
      <c r="J6" s="11"/>
    </row>
    <row r="7" spans="1:12" ht="38.65" customHeight="1" x14ac:dyDescent="0.2">
      <c r="A7" s="249" t="s">
        <v>393</v>
      </c>
      <c r="B7" s="250"/>
      <c r="C7" s="250"/>
      <c r="D7" s="251"/>
      <c r="E7" s="251"/>
      <c r="F7" s="252" t="s">
        <v>418</v>
      </c>
      <c r="G7" s="253"/>
      <c r="H7" s="252" t="s">
        <v>419</v>
      </c>
      <c r="I7" s="77"/>
      <c r="J7" s="77" t="s">
        <v>406</v>
      </c>
      <c r="K7" s="323"/>
      <c r="L7" s="323" t="s">
        <v>723</v>
      </c>
    </row>
    <row r="8" spans="1:12" ht="9" customHeight="1" x14ac:dyDescent="0.2">
      <c r="A8" s="13"/>
      <c r="B8" s="13"/>
      <c r="K8" s="51"/>
      <c r="L8" s="51"/>
    </row>
    <row r="9" spans="1:12" s="13" customFormat="1" ht="20.25" customHeight="1" x14ac:dyDescent="0.2">
      <c r="B9" s="13" t="s">
        <v>273</v>
      </c>
      <c r="C9" s="14"/>
      <c r="F9" s="97" t="e">
        <f>SUMIF('Kalk Grünpflege Los 4'!$C$10:$C$16,"U",'Kalk Grünpflege Los 4'!$L$10:$L$16)</f>
        <v>#N/A</v>
      </c>
      <c r="G9" s="98"/>
      <c r="H9" s="97" t="e">
        <f>SUMIF('Kalk Grünpflege Los 4'!$C$10:$C$16,"NU",'Kalk Grünpflege Los 4'!$L$10:$L$16)</f>
        <v>#N/A</v>
      </c>
      <c r="I9" s="98"/>
      <c r="J9" s="99" t="e">
        <f>F9+H9</f>
        <v>#N/A</v>
      </c>
      <c r="K9" s="51"/>
      <c r="L9" s="324" t="e">
        <f>J9*2</f>
        <v>#N/A</v>
      </c>
    </row>
    <row r="10" spans="1:12" s="13" customFormat="1" ht="20.25" customHeight="1" x14ac:dyDescent="0.2">
      <c r="B10" s="13" t="s">
        <v>274</v>
      </c>
      <c r="C10" s="14"/>
      <c r="F10" s="97" t="e">
        <f>SUMIF('Kalk Grünpflege Los 4'!$C$20:$C$21,"U",'Kalk Grünpflege Los 4'!$L$20:$L$21)</f>
        <v>#N/A</v>
      </c>
      <c r="G10" s="98"/>
      <c r="H10" s="97">
        <f>SUMIF('Kalk Grünpflege Los 4'!$C$20:$C$21,"NU",'Kalk Grünpflege Los 4'!$L$20:$L$21)</f>
        <v>0</v>
      </c>
      <c r="I10" s="98"/>
      <c r="J10" s="99" t="e">
        <f t="shared" ref="J10:J20" si="0">F10+H10</f>
        <v>#N/A</v>
      </c>
      <c r="K10" s="51"/>
      <c r="L10" s="324" t="e">
        <f t="shared" ref="L10:L20" si="1">J10*2</f>
        <v>#N/A</v>
      </c>
    </row>
    <row r="11" spans="1:12" s="13" customFormat="1" ht="20.25" customHeight="1" x14ac:dyDescent="0.2">
      <c r="B11" s="13" t="s">
        <v>275</v>
      </c>
      <c r="C11" s="14"/>
      <c r="F11" s="97" t="e">
        <f>SUMIF('Kalk Grünpflege Los 4'!$C$25:$C$38,"U",'Kalk Grünpflege Los 4'!$L$25:$L$38)</f>
        <v>#N/A</v>
      </c>
      <c r="G11" s="98"/>
      <c r="H11" s="97">
        <f>SUMIF('Kalk Grünpflege Los 4'!$C$25:$C$38,"NU",'Kalk Grünpflege Los 4'!$L$25:$L$38)</f>
        <v>0</v>
      </c>
      <c r="I11" s="98"/>
      <c r="J11" s="99" t="e">
        <f t="shared" si="0"/>
        <v>#N/A</v>
      </c>
      <c r="K11" s="51"/>
      <c r="L11" s="324" t="e">
        <f t="shared" si="1"/>
        <v>#N/A</v>
      </c>
    </row>
    <row r="12" spans="1:12" s="13" customFormat="1" ht="20.25" customHeight="1" x14ac:dyDescent="0.2">
      <c r="B12" s="13" t="s">
        <v>276</v>
      </c>
      <c r="C12" s="14"/>
      <c r="F12" s="97">
        <f>SUMIF('Kalk Grünpflege Los 4'!$C$42:$C$64,"U",'Kalk Grünpflege Los 4'!$L$42:$L$64)</f>
        <v>0</v>
      </c>
      <c r="G12" s="98"/>
      <c r="H12" s="97">
        <f>SUMIF('Kalk Grünpflege Los 4'!$C$42:$C$64,"NU",'Kalk Grünpflege Los 4'!$L$42:$L$64)</f>
        <v>0</v>
      </c>
      <c r="I12" s="98"/>
      <c r="J12" s="99">
        <f t="shared" si="0"/>
        <v>0</v>
      </c>
      <c r="K12" s="51"/>
      <c r="L12" s="324">
        <f t="shared" si="1"/>
        <v>0</v>
      </c>
    </row>
    <row r="13" spans="1:12" s="13" customFormat="1" ht="20.25" customHeight="1" x14ac:dyDescent="0.2">
      <c r="B13" s="13" t="s">
        <v>277</v>
      </c>
      <c r="C13" s="14"/>
      <c r="F13" s="97">
        <f>SUMIF('Kalk Grünpflege Los 4'!$C$68:$C$80,"U",'Kalk Grünpflege Los 4'!$L$68:$L$80)</f>
        <v>0</v>
      </c>
      <c r="G13" s="98"/>
      <c r="H13" s="97">
        <f>SUMIF('Kalk Grünpflege Los 4'!$C$68:$C$80,"NU",'Kalk Grünpflege Los 4'!$L$68:$L$80)</f>
        <v>0</v>
      </c>
      <c r="I13" s="98"/>
      <c r="J13" s="99">
        <f t="shared" si="0"/>
        <v>0</v>
      </c>
      <c r="K13" s="51"/>
      <c r="L13" s="324">
        <f t="shared" si="1"/>
        <v>0</v>
      </c>
    </row>
    <row r="14" spans="1:12" s="13" customFormat="1" ht="20.25" customHeight="1" x14ac:dyDescent="0.2">
      <c r="B14" s="13" t="s">
        <v>278</v>
      </c>
      <c r="C14" s="14"/>
      <c r="F14" s="97" t="e">
        <f>SUMIF('Kalk Grünpflege Los 4'!$C$84:$C$87,"U",'Kalk Grünpflege Los 4'!$L$84:$L$87)</f>
        <v>#N/A</v>
      </c>
      <c r="G14" s="98"/>
      <c r="H14" s="97">
        <f>SUMIF('Kalk Grünpflege Los 4'!$C$84:$C$87,"NU",'Kalk Grünpflege Los 4'!$L$84:$L$87)</f>
        <v>0</v>
      </c>
      <c r="I14" s="98"/>
      <c r="J14" s="99" t="e">
        <f t="shared" si="0"/>
        <v>#N/A</v>
      </c>
      <c r="K14" s="51"/>
      <c r="L14" s="324" t="e">
        <f t="shared" si="1"/>
        <v>#N/A</v>
      </c>
    </row>
    <row r="15" spans="1:12" s="13" customFormat="1" ht="20.25" customHeight="1" x14ac:dyDescent="0.2">
      <c r="B15" s="13" t="s">
        <v>279</v>
      </c>
      <c r="C15" s="14"/>
      <c r="F15" s="97" t="e">
        <f>SUMIF('Kalk Grünpflege Los 4'!$C$91:$C$97,"U",'Kalk Grünpflege Los 4'!$L$91:$L$97)</f>
        <v>#N/A</v>
      </c>
      <c r="G15" s="98"/>
      <c r="H15" s="97">
        <f>SUMIF('Kalk Grünpflege Los 4'!$C$91:$C$97,"NU",'Kalk Grünpflege Los 4'!$L$91:$L$97)</f>
        <v>0</v>
      </c>
      <c r="I15" s="98"/>
      <c r="J15" s="99" t="e">
        <f t="shared" si="0"/>
        <v>#N/A</v>
      </c>
      <c r="K15" s="51"/>
      <c r="L15" s="324" t="e">
        <f t="shared" si="1"/>
        <v>#N/A</v>
      </c>
    </row>
    <row r="16" spans="1:12" s="13" customFormat="1" ht="20.25" customHeight="1" x14ac:dyDescent="0.2">
      <c r="B16" s="13" t="s">
        <v>280</v>
      </c>
      <c r="C16" s="14"/>
      <c r="F16" s="97" t="e">
        <f>SUMIF('Kalk Grünpflege Los 4'!$C$101:$C$104,"U",'Kalk Grünpflege Los 4'!$L$101:$L$104)</f>
        <v>#N/A</v>
      </c>
      <c r="G16" s="98"/>
      <c r="H16" s="97">
        <f>SUMIF('Kalk Grünpflege Los 4'!$C$101:$C$104,"NU",'Kalk Grünpflege Los 4'!$L$101:$L$104)</f>
        <v>0</v>
      </c>
      <c r="I16" s="98"/>
      <c r="J16" s="99" t="e">
        <f t="shared" si="0"/>
        <v>#N/A</v>
      </c>
      <c r="K16" s="51"/>
      <c r="L16" s="324" t="e">
        <f t="shared" si="1"/>
        <v>#N/A</v>
      </c>
    </row>
    <row r="17" spans="1:12" s="13" customFormat="1" ht="20.25" customHeight="1" x14ac:dyDescent="0.2">
      <c r="B17" s="13" t="s">
        <v>281</v>
      </c>
      <c r="C17" s="14"/>
      <c r="F17" s="97">
        <f>SUMIF('Kalk Grünpflege Los 4'!$C$108:$C$111,"U",'Kalk Grünpflege Los 4'!$L$108:$L$111)</f>
        <v>0</v>
      </c>
      <c r="G17" s="98"/>
      <c r="H17" s="97">
        <f>SUMIF('Kalk Grünpflege Los 4'!$C$108:$C$111,"NU",'Kalk Grünpflege Los 4'!$L$108:$L$111)</f>
        <v>0</v>
      </c>
      <c r="I17" s="98"/>
      <c r="J17" s="99">
        <f t="shared" si="0"/>
        <v>0</v>
      </c>
      <c r="K17" s="51"/>
      <c r="L17" s="324">
        <f t="shared" si="1"/>
        <v>0</v>
      </c>
    </row>
    <row r="18" spans="1:12" s="13" customFormat="1" ht="20.25" customHeight="1" x14ac:dyDescent="0.2">
      <c r="B18" s="13" t="s">
        <v>282</v>
      </c>
      <c r="C18" s="14"/>
      <c r="F18" s="97">
        <f>SUMIF('Kalk Grünpflege Los 4'!$C$115:$C$181,"U",'Kalk Grünpflege Los 4'!$L$115:$L$181)</f>
        <v>0</v>
      </c>
      <c r="G18" s="98"/>
      <c r="H18" s="97">
        <f>SUMIF('Kalk Grünpflege Los 4'!$C$115:$C$181,"NU",'Kalk Grünpflege Los 4'!$L$115:$L$181)</f>
        <v>0</v>
      </c>
      <c r="I18" s="98"/>
      <c r="J18" s="99">
        <f t="shared" si="0"/>
        <v>0</v>
      </c>
      <c r="K18" s="51"/>
      <c r="L18" s="324">
        <f t="shared" si="1"/>
        <v>0</v>
      </c>
    </row>
    <row r="19" spans="1:12" s="13" customFormat="1" ht="20.25" customHeight="1" x14ac:dyDescent="0.2">
      <c r="B19" s="13" t="s">
        <v>283</v>
      </c>
      <c r="C19" s="14"/>
      <c r="F19" s="97" t="e">
        <f>SUMIF('Kalk Grünpflege Los 4'!$C$185:$C$190,"U",'Kalk Grünpflege Los 4'!$L$185:$L$190)</f>
        <v>#N/A</v>
      </c>
      <c r="G19" s="98"/>
      <c r="H19" s="97">
        <f>SUMIF('Kalk Grünpflege Los 4'!$C$185:$C$190,"NU",'Kalk Grünpflege Los 4'!$L$185:$L$190)</f>
        <v>0</v>
      </c>
      <c r="I19" s="98"/>
      <c r="J19" s="99" t="e">
        <f t="shared" si="0"/>
        <v>#N/A</v>
      </c>
      <c r="K19" s="51"/>
      <c r="L19" s="324" t="e">
        <f t="shared" si="1"/>
        <v>#N/A</v>
      </c>
    </row>
    <row r="20" spans="1:12" s="13" customFormat="1" ht="20.25" customHeight="1" x14ac:dyDescent="0.2">
      <c r="B20" s="13" t="s">
        <v>284</v>
      </c>
      <c r="C20" s="14"/>
      <c r="F20" s="97">
        <f>SUMIF('Kalk Grünpflege Los 4'!$C$194:$C$213,"U",'Kalk Grünpflege Los 4'!$L$194:$L$213)</f>
        <v>0</v>
      </c>
      <c r="G20" s="98"/>
      <c r="H20" s="97">
        <f>SUMIF('Kalk Grünpflege Los 4'!$C$194:$C$213,"NU",'Kalk Grünpflege Los 4'!$L$194:$L$213)</f>
        <v>0</v>
      </c>
      <c r="I20" s="98"/>
      <c r="J20" s="99">
        <f t="shared" si="0"/>
        <v>0</v>
      </c>
      <c r="K20" s="51"/>
      <c r="L20" s="324">
        <f t="shared" si="1"/>
        <v>0</v>
      </c>
    </row>
    <row r="21" spans="1:12" ht="9" customHeight="1" x14ac:dyDescent="0.2">
      <c r="A21" s="13"/>
      <c r="B21" s="13"/>
      <c r="K21" s="51"/>
      <c r="L21" s="51"/>
    </row>
    <row r="22" spans="1:12" s="12" customFormat="1" ht="22.15" customHeight="1" x14ac:dyDescent="0.25">
      <c r="A22" s="15"/>
      <c r="B22" s="15" t="s">
        <v>415</v>
      </c>
      <c r="C22" s="16"/>
      <c r="D22" s="361"/>
      <c r="E22" s="361"/>
      <c r="F22" s="17">
        <f>IFERROR(SUM(F9:F21),0)</f>
        <v>0</v>
      </c>
      <c r="G22" s="91"/>
      <c r="H22" s="17">
        <f>IFERROR(SUM(H9:H21),0)</f>
        <v>0</v>
      </c>
      <c r="I22" s="15"/>
      <c r="J22" s="17">
        <f>IFERROR(SUM(J9:J21),0)</f>
        <v>0</v>
      </c>
      <c r="K22" s="17"/>
      <c r="L22" s="17">
        <f t="shared" ref="L22" si="2">IFERROR(SUM(L9:L21),0)</f>
        <v>0</v>
      </c>
    </row>
    <row r="23" spans="1:12" s="12" customFormat="1" ht="12" customHeight="1" x14ac:dyDescent="0.25">
      <c r="A23" s="254"/>
      <c r="B23" s="254"/>
      <c r="C23" s="18"/>
      <c r="D23" s="255"/>
      <c r="E23" s="255"/>
      <c r="F23" s="254"/>
      <c r="G23" s="19"/>
      <c r="H23" s="19"/>
      <c r="I23" s="254"/>
      <c r="J23" s="20"/>
      <c r="K23" s="327"/>
      <c r="L23" s="327"/>
    </row>
    <row r="24" spans="1:12" ht="38.65" customHeight="1" x14ac:dyDescent="0.2">
      <c r="A24" s="359" t="s">
        <v>362</v>
      </c>
      <c r="B24" s="360"/>
      <c r="C24" s="360"/>
      <c r="D24" s="256"/>
      <c r="E24" s="256"/>
      <c r="F24" s="252" t="s">
        <v>403</v>
      </c>
      <c r="G24" s="256"/>
      <c r="H24" s="252" t="s">
        <v>402</v>
      </c>
      <c r="I24" s="253"/>
      <c r="J24" s="77" t="s">
        <v>406</v>
      </c>
      <c r="K24" s="323"/>
      <c r="L24" s="323" t="s">
        <v>723</v>
      </c>
    </row>
    <row r="25" spans="1:12" ht="9" customHeight="1" x14ac:dyDescent="0.2">
      <c r="A25" s="13"/>
      <c r="B25" s="13"/>
      <c r="K25" s="51"/>
      <c r="L25" s="51"/>
    </row>
    <row r="26" spans="1:12" s="13" customFormat="1" ht="20.25" customHeight="1" x14ac:dyDescent="0.2">
      <c r="B26" s="13" t="s">
        <v>285</v>
      </c>
      <c r="C26" s="55"/>
      <c r="F26" s="97">
        <f>SUMIF('Kalk Grünpflege Los 4'!$C$217:$C$226,"U",'Kalk Grünpflege Los 4'!$L$217:$L$226)</f>
        <v>0</v>
      </c>
      <c r="G26" s="98"/>
      <c r="H26" s="97">
        <f>SUMIF('Kalk Grünpflege Los 4'!$C$217:$C$226,"NU",'Kalk Grünpflege Los 4'!$L$217:$L$226)</f>
        <v>0</v>
      </c>
      <c r="I26" s="98"/>
      <c r="J26" s="99">
        <f>H26+F26</f>
        <v>0</v>
      </c>
      <c r="K26" s="51"/>
      <c r="L26" s="324">
        <f>J26*2</f>
        <v>0</v>
      </c>
    </row>
    <row r="27" spans="1:12" s="13" customFormat="1" ht="9" customHeight="1" x14ac:dyDescent="0.2">
      <c r="C27" s="14"/>
      <c r="K27" s="328"/>
      <c r="L27" s="328"/>
    </row>
    <row r="28" spans="1:12" s="12" customFormat="1" ht="22.15" customHeight="1" x14ac:dyDescent="0.25">
      <c r="A28" s="15"/>
      <c r="B28" s="15" t="s">
        <v>263</v>
      </c>
      <c r="C28" s="16"/>
      <c r="D28" s="361"/>
      <c r="E28" s="361"/>
      <c r="F28" s="17">
        <f>SUM(F26:F27)</f>
        <v>0</v>
      </c>
      <c r="G28" s="91"/>
      <c r="H28" s="17">
        <f>SUM(H26:H27)</f>
        <v>0</v>
      </c>
      <c r="I28" s="15"/>
      <c r="J28" s="17">
        <f>SUM(J26:J27)</f>
        <v>0</v>
      </c>
      <c r="K28" s="325"/>
      <c r="L28" s="326">
        <f>SUM(L26:L27)</f>
        <v>0</v>
      </c>
    </row>
    <row r="29" spans="1:12" ht="12" customHeight="1" thickBot="1" x14ac:dyDescent="0.25">
      <c r="B29" s="13"/>
      <c r="K29" s="51"/>
      <c r="L29" s="51"/>
    </row>
    <row r="30" spans="1:12" ht="9" customHeight="1" x14ac:dyDescent="0.25">
      <c r="A30" s="238"/>
      <c r="B30" s="239"/>
      <c r="C30" s="240"/>
      <c r="D30" s="240"/>
      <c r="E30" s="240"/>
      <c r="F30" s="240"/>
      <c r="G30" s="240"/>
      <c r="H30" s="240"/>
      <c r="I30" s="240"/>
      <c r="J30" s="21"/>
      <c r="K30" s="329"/>
      <c r="L30" s="329"/>
    </row>
    <row r="31" spans="1:12" s="9" customFormat="1" ht="24" customHeight="1" thickBot="1" x14ac:dyDescent="0.3">
      <c r="A31" s="257"/>
      <c r="B31" s="258" t="s">
        <v>409</v>
      </c>
      <c r="C31" s="258"/>
      <c r="D31" s="22"/>
      <c r="E31" s="22"/>
      <c r="F31" s="22"/>
      <c r="G31" s="22"/>
      <c r="H31" s="22"/>
      <c r="I31" s="22"/>
      <c r="J31" s="23">
        <f>ROUND(J22+J28,2)</f>
        <v>0</v>
      </c>
      <c r="K31" s="330"/>
      <c r="L31" s="331">
        <f>ROUND(L22+L28,2)</f>
        <v>0</v>
      </c>
    </row>
    <row r="32" spans="1:12" ht="9" customHeight="1" x14ac:dyDescent="0.2">
      <c r="A32" s="241"/>
      <c r="B32" s="13"/>
      <c r="J32" s="11"/>
      <c r="K32" s="51"/>
      <c r="L32" s="51"/>
    </row>
    <row r="33" spans="1:12" ht="15" x14ac:dyDescent="0.2">
      <c r="A33" s="241"/>
      <c r="B33" s="259" t="s">
        <v>651</v>
      </c>
      <c r="F33" s="98"/>
      <c r="G33" s="98"/>
      <c r="H33" s="98"/>
      <c r="I33" s="98"/>
      <c r="J33" s="100">
        <f>ROUND(+J31*0.19,2)</f>
        <v>0</v>
      </c>
      <c r="K33" s="51"/>
      <c r="L33" s="332">
        <f>ROUND(+L31*0.19,2)</f>
        <v>0</v>
      </c>
    </row>
    <row r="34" spans="1:12" ht="9" customHeight="1" x14ac:dyDescent="0.25">
      <c r="A34" s="241"/>
      <c r="B34" s="24"/>
      <c r="J34" s="11"/>
      <c r="K34" s="51"/>
      <c r="L34" s="51"/>
    </row>
    <row r="35" spans="1:12" ht="24" customHeight="1" thickBot="1" x14ac:dyDescent="0.3">
      <c r="A35" s="260"/>
      <c r="B35" s="258" t="s">
        <v>410</v>
      </c>
      <c r="C35" s="261"/>
      <c r="D35" s="25"/>
      <c r="E35" s="25"/>
      <c r="F35" s="25"/>
      <c r="G35" s="25"/>
      <c r="H35" s="25"/>
      <c r="I35" s="25"/>
      <c r="J35" s="23">
        <f>ROUND(+J31+J33,2)</f>
        <v>0</v>
      </c>
      <c r="K35" s="333"/>
      <c r="L35" s="331">
        <f>ROUND(+L31+L33,2)</f>
        <v>0</v>
      </c>
    </row>
    <row r="36" spans="1:12" ht="9" customHeight="1" thickBot="1" x14ac:dyDescent="0.25">
      <c r="A36" s="262"/>
      <c r="B36" s="263" t="s">
        <v>255</v>
      </c>
      <c r="C36" s="263"/>
      <c r="D36" s="263"/>
      <c r="E36" s="263"/>
      <c r="F36" s="263"/>
      <c r="G36" s="263"/>
      <c r="H36" s="263"/>
      <c r="I36" s="263"/>
      <c r="J36" s="26"/>
      <c r="K36" s="334"/>
      <c r="L36" s="334"/>
    </row>
    <row r="37" spans="1:12" ht="9" customHeight="1" x14ac:dyDescent="0.2">
      <c r="A37" s="13"/>
      <c r="B37" s="13"/>
      <c r="K37" s="51"/>
      <c r="L37" s="51"/>
    </row>
    <row r="38" spans="1:12" ht="18" customHeight="1" x14ac:dyDescent="0.25">
      <c r="A38" s="78"/>
      <c r="B38" s="264" t="s">
        <v>413</v>
      </c>
      <c r="C38" s="79"/>
      <c r="D38" s="79"/>
      <c r="E38" s="79"/>
      <c r="F38" s="79"/>
      <c r="G38" s="79"/>
      <c r="H38" s="79"/>
      <c r="I38" s="79"/>
      <c r="J38" s="79"/>
      <c r="K38" s="335"/>
      <c r="L38" s="336"/>
    </row>
    <row r="39" spans="1:12" ht="12" customHeight="1" x14ac:dyDescent="0.25">
      <c r="A39" s="24"/>
      <c r="B39" s="12"/>
      <c r="J39" s="7"/>
      <c r="K39" s="51"/>
      <c r="L39" s="337"/>
    </row>
    <row r="40" spans="1:12" ht="19.899999999999999" customHeight="1" x14ac:dyDescent="0.2">
      <c r="B40" s="13" t="s">
        <v>411</v>
      </c>
      <c r="E40" s="265"/>
      <c r="F40" s="13" t="s">
        <v>414</v>
      </c>
      <c r="J40" s="7"/>
      <c r="K40" s="51"/>
      <c r="L40" s="51"/>
    </row>
    <row r="41" spans="1:12" ht="18.399999999999999" customHeight="1" x14ac:dyDescent="0.2">
      <c r="A41" s="13"/>
      <c r="B41" s="113" t="s">
        <v>412</v>
      </c>
      <c r="K41" s="51"/>
      <c r="L41" s="51"/>
    </row>
    <row r="42" spans="1:12" ht="18" customHeight="1" x14ac:dyDescent="0.25">
      <c r="A42" s="78"/>
      <c r="B42" s="79"/>
      <c r="C42" s="79"/>
      <c r="D42" s="79"/>
      <c r="E42" s="79"/>
      <c r="F42" s="79"/>
      <c r="G42" s="79"/>
      <c r="H42" s="79"/>
      <c r="I42" s="79"/>
      <c r="J42" s="79"/>
      <c r="K42" s="335"/>
      <c r="L42" s="336"/>
    </row>
    <row r="43" spans="1:12" ht="14.25" x14ac:dyDescent="0.2">
      <c r="B43" s="13"/>
    </row>
    <row r="44" spans="1:12" ht="14.25" x14ac:dyDescent="0.2">
      <c r="B44" s="13"/>
    </row>
    <row r="45" spans="1:12" ht="14.25" x14ac:dyDescent="0.2">
      <c r="B45" s="13"/>
    </row>
    <row r="46" spans="1:12" ht="14.25" x14ac:dyDescent="0.2">
      <c r="B46" s="13"/>
    </row>
    <row r="47" spans="1:12" ht="14.25" x14ac:dyDescent="0.2">
      <c r="B47" s="13"/>
    </row>
    <row r="48" spans="1:12" ht="14.25" x14ac:dyDescent="0.2">
      <c r="B48" s="13"/>
    </row>
    <row r="49" spans="2:10" ht="14.25" x14ac:dyDescent="0.2">
      <c r="B49" s="13"/>
      <c r="J49" s="7"/>
    </row>
    <row r="50" spans="2:10" ht="14.25" x14ac:dyDescent="0.2">
      <c r="B50" s="13"/>
      <c r="J50" s="7"/>
    </row>
    <row r="51" spans="2:10" ht="14.25" x14ac:dyDescent="0.2">
      <c r="B51" s="13"/>
      <c r="J51" s="7"/>
    </row>
    <row r="52" spans="2:10" ht="14.25" x14ac:dyDescent="0.2">
      <c r="B52" s="13"/>
      <c r="J52" s="7"/>
    </row>
    <row r="53" spans="2:10" ht="14.25" x14ac:dyDescent="0.2">
      <c r="B53" s="13"/>
      <c r="J53" s="7"/>
    </row>
    <row r="54" spans="2:10" ht="14.25" x14ac:dyDescent="0.2">
      <c r="B54" s="13"/>
      <c r="J54" s="7"/>
    </row>
    <row r="55" spans="2:10" ht="14.25" x14ac:dyDescent="0.2">
      <c r="B55" s="13"/>
      <c r="J55" s="7"/>
    </row>
    <row r="56" spans="2:10" ht="14.25" x14ac:dyDescent="0.2">
      <c r="B56" s="13"/>
      <c r="J56" s="7"/>
    </row>
    <row r="57" spans="2:10" ht="14.25" x14ac:dyDescent="0.2">
      <c r="B57" s="13"/>
      <c r="J57" s="7"/>
    </row>
    <row r="58" spans="2:10" ht="14.25" x14ac:dyDescent="0.2">
      <c r="B58" s="13"/>
      <c r="J58" s="7"/>
    </row>
    <row r="59" spans="2:10" ht="14.25" x14ac:dyDescent="0.2">
      <c r="B59" s="13"/>
      <c r="J59" s="7"/>
    </row>
    <row r="60" spans="2:10" ht="14.25" x14ac:dyDescent="0.2">
      <c r="B60" s="13"/>
      <c r="J60" s="7"/>
    </row>
    <row r="61" spans="2:10" ht="14.25" x14ac:dyDescent="0.2">
      <c r="B61" s="13"/>
      <c r="J61" s="7"/>
    </row>
    <row r="62" spans="2:10" ht="14.25" x14ac:dyDescent="0.2">
      <c r="B62" s="13"/>
      <c r="J62" s="7"/>
    </row>
    <row r="63" spans="2:10" ht="14.25" x14ac:dyDescent="0.2">
      <c r="B63" s="13"/>
      <c r="J63" s="7"/>
    </row>
    <row r="64" spans="2:10" ht="14.25" x14ac:dyDescent="0.2">
      <c r="B64" s="13"/>
      <c r="J64" s="7"/>
    </row>
    <row r="65" spans="2:10" ht="14.25" x14ac:dyDescent="0.2">
      <c r="B65" s="13"/>
      <c r="J65" s="7"/>
    </row>
    <row r="66" spans="2:10" ht="14.25" x14ac:dyDescent="0.2">
      <c r="B66" s="13"/>
      <c r="J66" s="7"/>
    </row>
    <row r="67" spans="2:10" ht="14.25" x14ac:dyDescent="0.2">
      <c r="B67" s="13"/>
      <c r="J67" s="7"/>
    </row>
    <row r="68" spans="2:10" ht="14.25" x14ac:dyDescent="0.2">
      <c r="B68" s="13"/>
      <c r="J68" s="7"/>
    </row>
    <row r="69" spans="2:10" ht="14.25" x14ac:dyDescent="0.2">
      <c r="B69" s="13"/>
      <c r="J69" s="7"/>
    </row>
    <row r="70" spans="2:10" ht="14.25" x14ac:dyDescent="0.2">
      <c r="B70" s="13"/>
      <c r="J70" s="7"/>
    </row>
    <row r="71" spans="2:10" ht="14.25" x14ac:dyDescent="0.2">
      <c r="B71" s="13"/>
      <c r="J71" s="7"/>
    </row>
    <row r="72" spans="2:10" ht="14.25" x14ac:dyDescent="0.2">
      <c r="B72" s="13"/>
      <c r="J72" s="7"/>
    </row>
    <row r="73" spans="2:10" ht="14.25" x14ac:dyDescent="0.2">
      <c r="B73" s="13"/>
      <c r="J73" s="7"/>
    </row>
    <row r="74" spans="2:10" ht="14.25" x14ac:dyDescent="0.2">
      <c r="B74" s="13"/>
      <c r="J74" s="7"/>
    </row>
    <row r="75" spans="2:10" ht="14.25" x14ac:dyDescent="0.2">
      <c r="B75" s="13"/>
      <c r="J75" s="7"/>
    </row>
    <row r="76" spans="2:10" ht="14.25" x14ac:dyDescent="0.2">
      <c r="B76" s="13"/>
      <c r="J76" s="7"/>
    </row>
    <row r="77" spans="2:10" ht="14.25" x14ac:dyDescent="0.2">
      <c r="B77" s="13"/>
      <c r="J77" s="7"/>
    </row>
    <row r="78" spans="2:10" ht="14.25" x14ac:dyDescent="0.2">
      <c r="B78" s="13"/>
      <c r="J78" s="7"/>
    </row>
    <row r="79" spans="2:10" ht="14.25" x14ac:dyDescent="0.2">
      <c r="B79" s="13"/>
      <c r="J79" s="7"/>
    </row>
    <row r="80" spans="2:10" ht="14.25" x14ac:dyDescent="0.2">
      <c r="B80" s="13"/>
      <c r="J80" s="7"/>
    </row>
    <row r="81" spans="2:10" ht="14.25" x14ac:dyDescent="0.2">
      <c r="B81" s="13"/>
      <c r="J81" s="7"/>
    </row>
    <row r="82" spans="2:10" ht="14.25" x14ac:dyDescent="0.2">
      <c r="B82" s="13"/>
      <c r="J82" s="7"/>
    </row>
    <row r="83" spans="2:10" ht="14.25" x14ac:dyDescent="0.2">
      <c r="B83" s="13"/>
      <c r="J83" s="7"/>
    </row>
    <row r="84" spans="2:10" ht="14.25" x14ac:dyDescent="0.2">
      <c r="B84" s="13"/>
      <c r="J84" s="7"/>
    </row>
    <row r="85" spans="2:10" ht="14.25" x14ac:dyDescent="0.2">
      <c r="B85" s="13"/>
      <c r="J85" s="7"/>
    </row>
    <row r="86" spans="2:10" ht="14.25" x14ac:dyDescent="0.2">
      <c r="B86" s="13"/>
      <c r="J86" s="7"/>
    </row>
    <row r="87" spans="2:10" ht="14.25" x14ac:dyDescent="0.2">
      <c r="B87" s="13"/>
      <c r="J87" s="7"/>
    </row>
    <row r="88" spans="2:10" ht="14.25" x14ac:dyDescent="0.2">
      <c r="B88" s="13"/>
      <c r="J88" s="7"/>
    </row>
    <row r="89" spans="2:10" ht="14.25" x14ac:dyDescent="0.2">
      <c r="B89" s="13"/>
      <c r="J89" s="7"/>
    </row>
    <row r="90" spans="2:10" ht="14.25" x14ac:dyDescent="0.2">
      <c r="B90" s="13"/>
      <c r="J90" s="7"/>
    </row>
    <row r="91" spans="2:10" ht="14.25" x14ac:dyDescent="0.2">
      <c r="B91" s="13"/>
      <c r="J91" s="7"/>
    </row>
    <row r="92" spans="2:10" ht="14.25" x14ac:dyDescent="0.2">
      <c r="B92" s="13"/>
      <c r="J92" s="7"/>
    </row>
    <row r="93" spans="2:10" ht="14.25" x14ac:dyDescent="0.2">
      <c r="B93" s="13"/>
      <c r="J93" s="7"/>
    </row>
    <row r="94" spans="2:10" ht="14.25" x14ac:dyDescent="0.2">
      <c r="B94" s="13"/>
      <c r="J94" s="7"/>
    </row>
    <row r="95" spans="2:10" ht="14.25" x14ac:dyDescent="0.2">
      <c r="B95" s="13"/>
      <c r="J95" s="7"/>
    </row>
    <row r="96" spans="2:10" ht="14.25" x14ac:dyDescent="0.2">
      <c r="B96" s="13"/>
      <c r="J96" s="7"/>
    </row>
    <row r="97" spans="2:10" ht="14.25" x14ac:dyDescent="0.2">
      <c r="B97" s="13"/>
      <c r="J97" s="7"/>
    </row>
    <row r="98" spans="2:10" ht="14.25" x14ac:dyDescent="0.2">
      <c r="B98" s="13"/>
      <c r="J98" s="7"/>
    </row>
    <row r="99" spans="2:10" ht="14.25" x14ac:dyDescent="0.2">
      <c r="B99" s="13"/>
      <c r="J99" s="7"/>
    </row>
    <row r="100" spans="2:10" ht="14.25" x14ac:dyDescent="0.2">
      <c r="B100" s="13"/>
      <c r="J100" s="7"/>
    </row>
    <row r="101" spans="2:10" ht="14.25" x14ac:dyDescent="0.2">
      <c r="B101" s="13"/>
      <c r="J101" s="7"/>
    </row>
    <row r="102" spans="2:10" ht="14.25" x14ac:dyDescent="0.2">
      <c r="B102" s="13"/>
      <c r="J102" s="7"/>
    </row>
    <row r="103" spans="2:10" ht="14.25" x14ac:dyDescent="0.2">
      <c r="B103" s="13"/>
      <c r="J103" s="7"/>
    </row>
    <row r="104" spans="2:10" ht="14.25" x14ac:dyDescent="0.2">
      <c r="B104" s="13"/>
      <c r="J104" s="7"/>
    </row>
    <row r="105" spans="2:10" ht="14.25" x14ac:dyDescent="0.2">
      <c r="B105" s="13"/>
      <c r="J105" s="7"/>
    </row>
    <row r="106" spans="2:10" ht="14.25" x14ac:dyDescent="0.2">
      <c r="B106" s="13"/>
      <c r="J106" s="7"/>
    </row>
    <row r="107" spans="2:10" ht="14.25" x14ac:dyDescent="0.2">
      <c r="B107" s="13"/>
      <c r="J107" s="7"/>
    </row>
    <row r="108" spans="2:10" ht="14.25" x14ac:dyDescent="0.2">
      <c r="B108" s="13"/>
      <c r="J108" s="7"/>
    </row>
    <row r="109" spans="2:10" ht="14.25" x14ac:dyDescent="0.2">
      <c r="B109" s="13"/>
      <c r="J109" s="7"/>
    </row>
    <row r="110" spans="2:10" ht="14.25" x14ac:dyDescent="0.2">
      <c r="B110" s="13"/>
      <c r="J110" s="7"/>
    </row>
    <row r="111" spans="2:10" ht="14.25" x14ac:dyDescent="0.2">
      <c r="B111" s="13"/>
      <c r="J111" s="7"/>
    </row>
    <row r="112" spans="2:10" ht="14.25" x14ac:dyDescent="0.2">
      <c r="B112" s="13"/>
      <c r="J112" s="7"/>
    </row>
    <row r="113" spans="2:10" ht="14.25" x14ac:dyDescent="0.2">
      <c r="B113" s="13"/>
      <c r="J113" s="7"/>
    </row>
    <row r="114" spans="2:10" ht="14.25" x14ac:dyDescent="0.2">
      <c r="B114" s="13"/>
      <c r="J114" s="7"/>
    </row>
    <row r="115" spans="2:10" ht="14.25" x14ac:dyDescent="0.2">
      <c r="B115" s="13"/>
      <c r="J115" s="7"/>
    </row>
    <row r="116" spans="2:10" ht="14.25" x14ac:dyDescent="0.2">
      <c r="B116" s="13"/>
      <c r="J116" s="7"/>
    </row>
    <row r="117" spans="2:10" ht="14.25" x14ac:dyDescent="0.2">
      <c r="B117" s="13"/>
      <c r="J117" s="7"/>
    </row>
    <row r="118" spans="2:10" ht="14.25" x14ac:dyDescent="0.2">
      <c r="B118" s="13"/>
      <c r="J118" s="7"/>
    </row>
    <row r="119" spans="2:10" ht="14.25" x14ac:dyDescent="0.2">
      <c r="B119" s="13"/>
      <c r="J119" s="7"/>
    </row>
    <row r="120" spans="2:10" ht="14.25" x14ac:dyDescent="0.2">
      <c r="B120" s="13"/>
      <c r="J120" s="7"/>
    </row>
    <row r="121" spans="2:10" ht="14.25" x14ac:dyDescent="0.2">
      <c r="B121" s="13"/>
      <c r="J121" s="7"/>
    </row>
    <row r="122" spans="2:10" ht="14.25" x14ac:dyDescent="0.2">
      <c r="B122" s="13"/>
      <c r="J122" s="7"/>
    </row>
    <row r="123" spans="2:10" ht="14.25" x14ac:dyDescent="0.2">
      <c r="B123" s="13"/>
      <c r="J123" s="7"/>
    </row>
    <row r="124" spans="2:10" ht="14.25" x14ac:dyDescent="0.2">
      <c r="B124" s="13"/>
      <c r="J124" s="7"/>
    </row>
    <row r="125" spans="2:10" ht="14.25" x14ac:dyDescent="0.2">
      <c r="B125" s="13"/>
      <c r="J125" s="7"/>
    </row>
    <row r="126" spans="2:10" ht="14.25" x14ac:dyDescent="0.2">
      <c r="B126" s="13"/>
      <c r="J126" s="7"/>
    </row>
    <row r="127" spans="2:10" ht="14.25" x14ac:dyDescent="0.2">
      <c r="B127" s="13"/>
      <c r="J127" s="7"/>
    </row>
    <row r="128" spans="2:10" ht="14.25" x14ac:dyDescent="0.2">
      <c r="B128" s="13"/>
      <c r="J128" s="7"/>
    </row>
    <row r="129" spans="2:10" ht="14.25" x14ac:dyDescent="0.2">
      <c r="B129" s="13"/>
      <c r="J129" s="7"/>
    </row>
  </sheetData>
  <sheetProtection algorithmName="SHA-512" hashValue="QD8QC1yZqW6E1Ejld1X4wBFSWi4z7X1H5rf/fzYeeMfPfXFpbLZVwL9yia5RmBuM2V01qERW02830jqqxjEEzA==" saltValue="FqmplLNKW9YDIbmNIWs5mw==" spinCount="100000" sheet="1"/>
  <mergeCells count="7">
    <mergeCell ref="A1:L1"/>
    <mergeCell ref="I5:J5"/>
    <mergeCell ref="D28:E28"/>
    <mergeCell ref="C3:E3"/>
    <mergeCell ref="C5:E5"/>
    <mergeCell ref="D22:E22"/>
    <mergeCell ref="A24:C24"/>
  </mergeCells>
  <pageMargins left="0.39370078740157483" right="0.47314814814814815" top="0.72462962962962962" bottom="0.74916666666666665" header="0.46185185185185185" footer="0.51181102362204722"/>
  <pageSetup paperSize="9" scale="72" fitToHeight="0" orientation="portrait" r:id="rId1"/>
  <headerFooter alignWithMargins="0">
    <oddHeader>&amp;CGrünpflege Gebäudewirtschaft Cottbus GmbH</oddHeader>
    <oddFooter>&amp;CSeite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L129"/>
  <sheetViews>
    <sheetView zoomScaleNormal="100" zoomScaleSheetLayoutView="100" zoomScalePageLayoutView="80" workbookViewId="0">
      <selection activeCell="H3" sqref="H3"/>
    </sheetView>
  </sheetViews>
  <sheetFormatPr baseColWidth="10" defaultColWidth="11.42578125" defaultRowHeight="12.75" x14ac:dyDescent="0.2"/>
  <cols>
    <col min="1" max="1" width="4.140625" style="7" customWidth="1"/>
    <col min="2" max="2" width="17.42578125" style="7" customWidth="1"/>
    <col min="3" max="3" width="22.7109375" style="7" customWidth="1"/>
    <col min="4" max="4" width="9.7109375" style="7" customWidth="1"/>
    <col min="5" max="5" width="12.28515625" style="7" customWidth="1"/>
    <col min="6" max="6" width="14.140625" style="7" customWidth="1"/>
    <col min="7" max="7" width="2.140625" style="7" customWidth="1"/>
    <col min="8" max="8" width="14.140625" style="7" customWidth="1"/>
    <col min="9" max="9" width="2.140625" style="7" customWidth="1"/>
    <col min="10" max="10" width="16.7109375" style="8" customWidth="1"/>
    <col min="11" max="11" width="1.28515625" style="7" customWidth="1"/>
    <col min="12" max="12" width="18.5703125" style="7" customWidth="1"/>
    <col min="13" max="16384" width="11.42578125" style="7"/>
  </cols>
  <sheetData>
    <row r="1" spans="1:12" ht="39" customHeight="1" x14ac:dyDescent="0.2">
      <c r="A1" s="365" t="s">
        <v>658</v>
      </c>
      <c r="B1" s="365"/>
      <c r="C1" s="365"/>
      <c r="D1" s="365"/>
      <c r="E1" s="365"/>
      <c r="F1" s="365"/>
      <c r="G1" s="365"/>
      <c r="H1" s="365"/>
      <c r="I1" s="365"/>
      <c r="J1" s="365"/>
      <c r="K1" s="365"/>
      <c r="L1" s="365"/>
    </row>
    <row r="2" spans="1:12" ht="9.6" customHeight="1" x14ac:dyDescent="0.2"/>
    <row r="3" spans="1:12" ht="43.5" customHeight="1" x14ac:dyDescent="0.2">
      <c r="A3" s="9" t="s">
        <v>258</v>
      </c>
      <c r="C3" s="353">
        <f>Basisinformation!E5</f>
        <v>0</v>
      </c>
      <c r="D3" s="354"/>
      <c r="E3" s="355"/>
      <c r="J3" s="7"/>
    </row>
    <row r="4" spans="1:12" ht="25.15" customHeight="1" x14ac:dyDescent="0.2">
      <c r="A4" s="9" t="s">
        <v>256</v>
      </c>
      <c r="C4" s="248">
        <f>Basisinformation!E3</f>
        <v>0</v>
      </c>
      <c r="I4" s="11"/>
      <c r="J4" s="7"/>
    </row>
    <row r="5" spans="1:12" ht="24" customHeight="1" x14ac:dyDescent="0.25">
      <c r="A5" s="9" t="s">
        <v>257</v>
      </c>
      <c r="C5" s="362" t="str">
        <f>Basisinformation!B5</f>
        <v>Gebäudewirtschaft Cottbus GmbH</v>
      </c>
      <c r="D5" s="362"/>
      <c r="E5" s="362"/>
      <c r="G5" s="12"/>
      <c r="H5" s="10" t="s">
        <v>261</v>
      </c>
      <c r="I5" s="356" t="s">
        <v>262</v>
      </c>
      <c r="J5" s="356"/>
    </row>
    <row r="6" spans="1:12" ht="18" customHeight="1" x14ac:dyDescent="0.2">
      <c r="A6" s="13"/>
      <c r="J6" s="11"/>
    </row>
    <row r="7" spans="1:12" ht="38.65" customHeight="1" x14ac:dyDescent="0.2">
      <c r="A7" s="249" t="s">
        <v>393</v>
      </c>
      <c r="B7" s="250"/>
      <c r="C7" s="250"/>
      <c r="D7" s="251"/>
      <c r="E7" s="251"/>
      <c r="F7" s="252" t="s">
        <v>418</v>
      </c>
      <c r="G7" s="253"/>
      <c r="H7" s="252" t="s">
        <v>419</v>
      </c>
      <c r="I7" s="77"/>
      <c r="J7" s="77" t="s">
        <v>406</v>
      </c>
      <c r="K7" s="323"/>
      <c r="L7" s="323" t="s">
        <v>723</v>
      </c>
    </row>
    <row r="8" spans="1:12" ht="9" customHeight="1" x14ac:dyDescent="0.2">
      <c r="A8" s="13"/>
      <c r="B8" s="13"/>
      <c r="K8" s="51"/>
      <c r="L8" s="51"/>
    </row>
    <row r="9" spans="1:12" s="13" customFormat="1" ht="20.25" customHeight="1" x14ac:dyDescent="0.2">
      <c r="B9" s="13" t="s">
        <v>273</v>
      </c>
      <c r="C9" s="14"/>
      <c r="F9" s="97" t="e">
        <f>SUMIF('Kalk Grünpflege Los 5_2'!$C$10:$C$16,"U",'Kalk Grünpflege Los 5_2'!$L$10:$L$16)</f>
        <v>#N/A</v>
      </c>
      <c r="G9" s="98"/>
      <c r="H9" s="97" t="e">
        <f>SUMIF('Kalk Grünpflege Los 5_2'!$C$10:$C$16,"NU",'Kalk Grünpflege Los 5_2'!$L$10:$L$16)</f>
        <v>#N/A</v>
      </c>
      <c r="I9" s="98"/>
      <c r="J9" s="99" t="e">
        <f>F9+H9</f>
        <v>#N/A</v>
      </c>
      <c r="K9" s="51"/>
      <c r="L9" s="324" t="e">
        <f>J9*2</f>
        <v>#N/A</v>
      </c>
    </row>
    <row r="10" spans="1:12" s="13" customFormat="1" ht="20.25" customHeight="1" x14ac:dyDescent="0.2">
      <c r="B10" s="13" t="s">
        <v>274</v>
      </c>
      <c r="C10" s="14"/>
      <c r="F10" s="97" t="e">
        <f>SUMIF('Kalk Grünpflege Los 5_2'!$C$20:$C$21,"U",'Kalk Grünpflege Los 5_2'!$L$20:$L$21)</f>
        <v>#N/A</v>
      </c>
      <c r="G10" s="98"/>
      <c r="H10" s="97">
        <f>SUMIF('Kalk Grünpflege Los 5_2'!$C$20:$C$21,"NU",'Kalk Grünpflege Los 5_2'!$L$20:$L$21)</f>
        <v>0</v>
      </c>
      <c r="I10" s="98"/>
      <c r="J10" s="99" t="e">
        <f t="shared" ref="J10:J20" si="0">F10+H10</f>
        <v>#N/A</v>
      </c>
      <c r="K10" s="51"/>
      <c r="L10" s="324" t="e">
        <f t="shared" ref="L10:L20" si="1">J10*2</f>
        <v>#N/A</v>
      </c>
    </row>
    <row r="11" spans="1:12" s="13" customFormat="1" ht="20.25" customHeight="1" x14ac:dyDescent="0.2">
      <c r="B11" s="13" t="s">
        <v>275</v>
      </c>
      <c r="C11" s="14"/>
      <c r="F11" s="97" t="e">
        <f>SUMIF('Kalk Grünpflege Los 5_2'!$C$25:$C$38,"U",'Kalk Grünpflege Los 5_2'!$L$25:$L$38)</f>
        <v>#N/A</v>
      </c>
      <c r="G11" s="98"/>
      <c r="H11" s="97">
        <f>SUMIF('Kalk Grünpflege Los 5_2'!$C$25:$C$38,"NU",'Kalk Grünpflege Los 5_2'!$L$25:$L$38)</f>
        <v>0</v>
      </c>
      <c r="I11" s="98"/>
      <c r="J11" s="99" t="e">
        <f t="shared" si="0"/>
        <v>#N/A</v>
      </c>
      <c r="K11" s="51"/>
      <c r="L11" s="324" t="e">
        <f t="shared" si="1"/>
        <v>#N/A</v>
      </c>
    </row>
    <row r="12" spans="1:12" s="13" customFormat="1" ht="20.25" customHeight="1" x14ac:dyDescent="0.2">
      <c r="B12" s="13" t="s">
        <v>276</v>
      </c>
      <c r="C12" s="14"/>
      <c r="F12" s="97">
        <f>SUMIF('Kalk Grünpflege Los 5_2'!$C$42:$C$64,"U",'Kalk Grünpflege Los 5_2'!$L$42:$L$64)</f>
        <v>0</v>
      </c>
      <c r="G12" s="98"/>
      <c r="H12" s="97">
        <f>SUMIF('Kalk Grünpflege Los 5_2'!$C$42:$C$64,"NU",'Kalk Grünpflege Los 5_2'!$L$42:$L$64)</f>
        <v>0</v>
      </c>
      <c r="I12" s="98"/>
      <c r="J12" s="99">
        <f t="shared" si="0"/>
        <v>0</v>
      </c>
      <c r="K12" s="51"/>
      <c r="L12" s="324">
        <f t="shared" si="1"/>
        <v>0</v>
      </c>
    </row>
    <row r="13" spans="1:12" s="13" customFormat="1" ht="20.25" customHeight="1" x14ac:dyDescent="0.2">
      <c r="B13" s="13" t="s">
        <v>277</v>
      </c>
      <c r="C13" s="14"/>
      <c r="F13" s="97">
        <f>SUMIF('Kalk Grünpflege Los 5_2'!$C$68:$C$80,"U",'Kalk Grünpflege Los 5_2'!$L$68:$L$80)</f>
        <v>0</v>
      </c>
      <c r="G13" s="98"/>
      <c r="H13" s="97">
        <f>SUMIF('Kalk Grünpflege Los 5_2'!$C$68:$C$80,"NU",'Kalk Grünpflege Los 5_2'!$L$68:$L$80)</f>
        <v>0</v>
      </c>
      <c r="I13" s="98"/>
      <c r="J13" s="99">
        <f t="shared" si="0"/>
        <v>0</v>
      </c>
      <c r="K13" s="51"/>
      <c r="L13" s="324">
        <f t="shared" si="1"/>
        <v>0</v>
      </c>
    </row>
    <row r="14" spans="1:12" s="13" customFormat="1" ht="20.25" customHeight="1" x14ac:dyDescent="0.2">
      <c r="B14" s="13" t="s">
        <v>278</v>
      </c>
      <c r="C14" s="14"/>
      <c r="F14" s="97" t="e">
        <f>SUMIF('Kalk Grünpflege Los 5_2'!$C$84:$C$87,"U",'Kalk Grünpflege Los 5_2'!$L$84:$L$87)</f>
        <v>#N/A</v>
      </c>
      <c r="G14" s="98"/>
      <c r="H14" s="97">
        <f>SUMIF('Kalk Grünpflege Los 5_2'!$C$84:$C$87,"NU",'Kalk Grünpflege Los 5_2'!$L$84:$L$87)</f>
        <v>0</v>
      </c>
      <c r="I14" s="98"/>
      <c r="J14" s="99" t="e">
        <f t="shared" si="0"/>
        <v>#N/A</v>
      </c>
      <c r="K14" s="51"/>
      <c r="L14" s="324" t="e">
        <f t="shared" si="1"/>
        <v>#N/A</v>
      </c>
    </row>
    <row r="15" spans="1:12" s="13" customFormat="1" ht="20.25" customHeight="1" x14ac:dyDescent="0.2">
      <c r="B15" s="13" t="s">
        <v>279</v>
      </c>
      <c r="C15" s="14"/>
      <c r="F15" s="97" t="e">
        <f>SUMIF('Kalk Grünpflege Los 5_2'!$C$91:$C$97,"U",'Kalk Grünpflege Los 5_2'!$L$91:$L$97)</f>
        <v>#N/A</v>
      </c>
      <c r="G15" s="98"/>
      <c r="H15" s="97">
        <f>SUMIF('Kalk Grünpflege Los 5_2'!$C$91:$C$97,"NU",'Kalk Grünpflege Los 5_2'!$L$91:$L$97)</f>
        <v>0</v>
      </c>
      <c r="I15" s="98"/>
      <c r="J15" s="99" t="e">
        <f t="shared" si="0"/>
        <v>#N/A</v>
      </c>
      <c r="K15" s="51"/>
      <c r="L15" s="324" t="e">
        <f t="shared" si="1"/>
        <v>#N/A</v>
      </c>
    </row>
    <row r="16" spans="1:12" s="13" customFormat="1" ht="20.25" customHeight="1" x14ac:dyDescent="0.2">
      <c r="B16" s="13" t="s">
        <v>280</v>
      </c>
      <c r="C16" s="14"/>
      <c r="F16" s="97" t="e">
        <f>SUMIF('Kalk Grünpflege Los 5_2'!$C$101:$C$104,"U",'Kalk Grünpflege Los 5_2'!$L$101:$L$104)</f>
        <v>#N/A</v>
      </c>
      <c r="G16" s="98"/>
      <c r="H16" s="97">
        <f>SUMIF('Kalk Grünpflege Los 5_2'!$C$101:$C$104,"NU",'Kalk Grünpflege Los 5_2'!$L$101:$L$104)</f>
        <v>0</v>
      </c>
      <c r="I16" s="98"/>
      <c r="J16" s="99" t="e">
        <f t="shared" si="0"/>
        <v>#N/A</v>
      </c>
      <c r="K16" s="51"/>
      <c r="L16" s="324" t="e">
        <f t="shared" si="1"/>
        <v>#N/A</v>
      </c>
    </row>
    <row r="17" spans="1:12" s="13" customFormat="1" ht="20.25" customHeight="1" x14ac:dyDescent="0.2">
      <c r="B17" s="13" t="s">
        <v>281</v>
      </c>
      <c r="C17" s="14"/>
      <c r="F17" s="97">
        <f>SUMIF('Kalk Grünpflege Los 5_2'!$C$108:$C$111,"U",'Kalk Grünpflege Los 5_2'!$L$108:$L$111)</f>
        <v>0</v>
      </c>
      <c r="G17" s="98"/>
      <c r="H17" s="97">
        <f>SUMIF('Kalk Grünpflege Los 5_2'!$C$108:$C$111,"NU",'Kalk Grünpflege Los 5_2'!$L$108:$L$111)</f>
        <v>0</v>
      </c>
      <c r="I17" s="98"/>
      <c r="J17" s="99">
        <f t="shared" si="0"/>
        <v>0</v>
      </c>
      <c r="K17" s="51"/>
      <c r="L17" s="324">
        <f t="shared" si="1"/>
        <v>0</v>
      </c>
    </row>
    <row r="18" spans="1:12" s="13" customFormat="1" ht="20.25" customHeight="1" x14ac:dyDescent="0.2">
      <c r="B18" s="13" t="s">
        <v>282</v>
      </c>
      <c r="C18" s="14"/>
      <c r="F18" s="97">
        <f>SUMIF('Kalk Grünpflege Los 5_2'!$C$115:$C$181,"U",'Kalk Grünpflege Los 5_2'!$L$115:$L$181)</f>
        <v>0</v>
      </c>
      <c r="G18" s="98"/>
      <c r="H18" s="97">
        <f>SUMIF('Kalk Grünpflege Los 5_2'!$C$115:$C$181,"NU",'Kalk Grünpflege Los 5_2'!$L$115:$L$181)</f>
        <v>0</v>
      </c>
      <c r="I18" s="98"/>
      <c r="J18" s="99">
        <f t="shared" si="0"/>
        <v>0</v>
      </c>
      <c r="K18" s="51"/>
      <c r="L18" s="324">
        <f t="shared" si="1"/>
        <v>0</v>
      </c>
    </row>
    <row r="19" spans="1:12" s="13" customFormat="1" ht="20.25" customHeight="1" x14ac:dyDescent="0.2">
      <c r="B19" s="13" t="s">
        <v>283</v>
      </c>
      <c r="C19" s="14"/>
      <c r="F19" s="97" t="e">
        <f>SUMIF('Kalk Grünpflege Los 5_2'!$C$185:$C$190,"U",'Kalk Grünpflege Los 5_2'!$L$185:$L$190)</f>
        <v>#N/A</v>
      </c>
      <c r="G19" s="98"/>
      <c r="H19" s="97">
        <f>SUMIF('Kalk Grünpflege Los 5_2'!$C$185:$C$190,"NU",'Kalk Grünpflege Los 5_2'!$L$185:$L$190)</f>
        <v>0</v>
      </c>
      <c r="I19" s="98"/>
      <c r="J19" s="99" t="e">
        <f t="shared" si="0"/>
        <v>#N/A</v>
      </c>
      <c r="K19" s="51"/>
      <c r="L19" s="324" t="e">
        <f t="shared" si="1"/>
        <v>#N/A</v>
      </c>
    </row>
    <row r="20" spans="1:12" s="13" customFormat="1" ht="20.25" customHeight="1" x14ac:dyDescent="0.2">
      <c r="B20" s="13" t="s">
        <v>284</v>
      </c>
      <c r="C20" s="14"/>
      <c r="F20" s="97">
        <f>SUMIF('Kalk Grünpflege Los 5_2'!$C$194:$C$213,"U",'Kalk Grünpflege Los 5_2'!$L$194:$L$213)</f>
        <v>0</v>
      </c>
      <c r="G20" s="98"/>
      <c r="H20" s="97">
        <f>SUMIF('Kalk Grünpflege Los 5_2'!$C$194:$C$213,"NU",'Kalk Grünpflege Los 5_2'!$L$194:$L$213)</f>
        <v>0</v>
      </c>
      <c r="I20" s="98"/>
      <c r="J20" s="99">
        <f t="shared" si="0"/>
        <v>0</v>
      </c>
      <c r="K20" s="51"/>
      <c r="L20" s="324">
        <f t="shared" si="1"/>
        <v>0</v>
      </c>
    </row>
    <row r="21" spans="1:12" ht="9" customHeight="1" x14ac:dyDescent="0.2">
      <c r="A21" s="13"/>
      <c r="B21" s="13"/>
      <c r="K21" s="51"/>
      <c r="L21" s="51"/>
    </row>
    <row r="22" spans="1:12" s="12" customFormat="1" ht="22.15" customHeight="1" x14ac:dyDescent="0.25">
      <c r="A22" s="15"/>
      <c r="B22" s="15" t="s">
        <v>415</v>
      </c>
      <c r="C22" s="16"/>
      <c r="D22" s="361"/>
      <c r="E22" s="361"/>
      <c r="F22" s="17">
        <f>IFERROR(SUM(F9:F21),0)</f>
        <v>0</v>
      </c>
      <c r="G22" s="91"/>
      <c r="H22" s="17">
        <f>IFERROR(SUM(H9:H21),0)</f>
        <v>0</v>
      </c>
      <c r="I22" s="15"/>
      <c r="J22" s="17">
        <f>IFERROR(SUM(J9:J21),0)</f>
        <v>0</v>
      </c>
      <c r="K22" s="17"/>
      <c r="L22" s="17">
        <f t="shared" ref="L22" si="2">IFERROR(SUM(L9:L21),0)</f>
        <v>0</v>
      </c>
    </row>
    <row r="23" spans="1:12" s="12" customFormat="1" ht="12" customHeight="1" x14ac:dyDescent="0.25">
      <c r="A23" s="254"/>
      <c r="B23" s="254"/>
      <c r="C23" s="18"/>
      <c r="D23" s="255"/>
      <c r="E23" s="255"/>
      <c r="F23" s="254"/>
      <c r="G23" s="19"/>
      <c r="H23" s="19"/>
      <c r="I23" s="254"/>
      <c r="J23" s="20"/>
      <c r="K23" s="327"/>
      <c r="L23" s="327"/>
    </row>
    <row r="24" spans="1:12" ht="38.65" customHeight="1" x14ac:dyDescent="0.2">
      <c r="A24" s="359" t="s">
        <v>362</v>
      </c>
      <c r="B24" s="360"/>
      <c r="C24" s="360"/>
      <c r="D24" s="256"/>
      <c r="E24" s="256"/>
      <c r="F24" s="252" t="s">
        <v>403</v>
      </c>
      <c r="G24" s="256"/>
      <c r="H24" s="252" t="s">
        <v>402</v>
      </c>
      <c r="I24" s="253"/>
      <c r="J24" s="77" t="s">
        <v>406</v>
      </c>
      <c r="K24" s="323"/>
      <c r="L24" s="323" t="s">
        <v>723</v>
      </c>
    </row>
    <row r="25" spans="1:12" ht="9" customHeight="1" x14ac:dyDescent="0.2">
      <c r="A25" s="13"/>
      <c r="B25" s="13"/>
      <c r="K25" s="51"/>
      <c r="L25" s="51"/>
    </row>
    <row r="26" spans="1:12" s="13" customFormat="1" ht="20.25" customHeight="1" x14ac:dyDescent="0.2">
      <c r="B26" s="13" t="s">
        <v>285</v>
      </c>
      <c r="C26" s="55"/>
      <c r="F26" s="97">
        <f>SUMIF('Kalk Grünpflege Los 5_2'!$C$217:$C$226,"U",'Kalk Grünpflege Los 5_2'!$L$217:$L$226)</f>
        <v>0</v>
      </c>
      <c r="G26" s="98"/>
      <c r="H26" s="97">
        <f>SUMIF('Kalk Grünpflege Los 5_2'!$C$217:$C$226,"NU",'Kalk Grünpflege Los 5_2'!$L$217:$L$226)</f>
        <v>0</v>
      </c>
      <c r="I26" s="98"/>
      <c r="J26" s="99">
        <f>H26+F26</f>
        <v>0</v>
      </c>
      <c r="K26" s="51"/>
      <c r="L26" s="324">
        <f>J26*2</f>
        <v>0</v>
      </c>
    </row>
    <row r="27" spans="1:12" s="13" customFormat="1" ht="9" customHeight="1" x14ac:dyDescent="0.2">
      <c r="C27" s="14"/>
      <c r="K27" s="328"/>
      <c r="L27" s="328"/>
    </row>
    <row r="28" spans="1:12" s="12" customFormat="1" ht="22.15" customHeight="1" x14ac:dyDescent="0.25">
      <c r="A28" s="15"/>
      <c r="B28" s="15" t="s">
        <v>263</v>
      </c>
      <c r="C28" s="16"/>
      <c r="D28" s="361"/>
      <c r="E28" s="361"/>
      <c r="F28" s="17">
        <f>SUM(F26:F27)</f>
        <v>0</v>
      </c>
      <c r="G28" s="91"/>
      <c r="H28" s="17">
        <f>SUM(H26:H27)</f>
        <v>0</v>
      </c>
      <c r="I28" s="15"/>
      <c r="J28" s="17">
        <f>SUM(J26:J27)</f>
        <v>0</v>
      </c>
      <c r="K28" s="325"/>
      <c r="L28" s="326">
        <f>SUM(L26:L27)</f>
        <v>0</v>
      </c>
    </row>
    <row r="29" spans="1:12" ht="12" customHeight="1" thickBot="1" x14ac:dyDescent="0.25">
      <c r="B29" s="13"/>
      <c r="K29" s="51"/>
      <c r="L29" s="51"/>
    </row>
    <row r="30" spans="1:12" ht="9" customHeight="1" x14ac:dyDescent="0.25">
      <c r="A30" s="238"/>
      <c r="B30" s="239"/>
      <c r="C30" s="240"/>
      <c r="D30" s="240"/>
      <c r="E30" s="240"/>
      <c r="F30" s="240"/>
      <c r="G30" s="240"/>
      <c r="H30" s="240"/>
      <c r="I30" s="240"/>
      <c r="J30" s="21"/>
      <c r="K30" s="329"/>
      <c r="L30" s="329"/>
    </row>
    <row r="31" spans="1:12" s="9" customFormat="1" ht="24" customHeight="1" thickBot="1" x14ac:dyDescent="0.3">
      <c r="A31" s="257"/>
      <c r="B31" s="258" t="s">
        <v>409</v>
      </c>
      <c r="C31" s="258"/>
      <c r="D31" s="22"/>
      <c r="E31" s="22"/>
      <c r="F31" s="22"/>
      <c r="G31" s="22"/>
      <c r="H31" s="22"/>
      <c r="I31" s="22"/>
      <c r="J31" s="23">
        <f>ROUND(J22+J28,2)</f>
        <v>0</v>
      </c>
      <c r="K31" s="330"/>
      <c r="L31" s="331">
        <f>ROUND(L22+L28,2)</f>
        <v>0</v>
      </c>
    </row>
    <row r="32" spans="1:12" ht="9" customHeight="1" x14ac:dyDescent="0.2">
      <c r="A32" s="241"/>
      <c r="B32" s="13"/>
      <c r="J32" s="11"/>
      <c r="K32" s="51"/>
      <c r="L32" s="51"/>
    </row>
    <row r="33" spans="1:12" ht="15" x14ac:dyDescent="0.2">
      <c r="A33" s="241"/>
      <c r="B33" s="259" t="s">
        <v>651</v>
      </c>
      <c r="F33" s="98"/>
      <c r="G33" s="98"/>
      <c r="H33" s="98"/>
      <c r="I33" s="98"/>
      <c r="J33" s="100">
        <f>ROUND(+J31*0.19,2)</f>
        <v>0</v>
      </c>
      <c r="K33" s="51"/>
      <c r="L33" s="332">
        <f>ROUND(+L31*0.19,2)</f>
        <v>0</v>
      </c>
    </row>
    <row r="34" spans="1:12" ht="9" customHeight="1" x14ac:dyDescent="0.25">
      <c r="A34" s="241"/>
      <c r="B34" s="24"/>
      <c r="J34" s="11"/>
      <c r="K34" s="51"/>
      <c r="L34" s="51"/>
    </row>
    <row r="35" spans="1:12" ht="24" customHeight="1" thickBot="1" x14ac:dyDescent="0.3">
      <c r="A35" s="260"/>
      <c r="B35" s="258" t="s">
        <v>410</v>
      </c>
      <c r="C35" s="261"/>
      <c r="D35" s="25"/>
      <c r="E35" s="25"/>
      <c r="F35" s="25"/>
      <c r="G35" s="25"/>
      <c r="H35" s="25"/>
      <c r="I35" s="25"/>
      <c r="J35" s="23">
        <f>ROUND(+J31+J33,2)</f>
        <v>0</v>
      </c>
      <c r="K35" s="333"/>
      <c r="L35" s="331">
        <f>ROUND(+L31+L33,2)</f>
        <v>0</v>
      </c>
    </row>
    <row r="36" spans="1:12" ht="9" customHeight="1" thickBot="1" x14ac:dyDescent="0.25">
      <c r="A36" s="262"/>
      <c r="B36" s="263" t="s">
        <v>255</v>
      </c>
      <c r="C36" s="263"/>
      <c r="D36" s="263"/>
      <c r="E36" s="263"/>
      <c r="F36" s="263"/>
      <c r="G36" s="263"/>
      <c r="H36" s="263"/>
      <c r="I36" s="263"/>
      <c r="J36" s="26"/>
      <c r="K36" s="334"/>
      <c r="L36" s="334"/>
    </row>
    <row r="37" spans="1:12" ht="9" customHeight="1" x14ac:dyDescent="0.2">
      <c r="A37" s="13"/>
      <c r="B37" s="13"/>
      <c r="K37" s="51"/>
      <c r="L37" s="51"/>
    </row>
    <row r="38" spans="1:12" ht="18" customHeight="1" x14ac:dyDescent="0.25">
      <c r="A38" s="78"/>
      <c r="B38" s="264" t="s">
        <v>413</v>
      </c>
      <c r="C38" s="79"/>
      <c r="D38" s="79"/>
      <c r="E38" s="79"/>
      <c r="F38" s="79"/>
      <c r="G38" s="79"/>
      <c r="H38" s="79"/>
      <c r="I38" s="79"/>
      <c r="J38" s="79"/>
      <c r="K38" s="335"/>
      <c r="L38" s="336"/>
    </row>
    <row r="39" spans="1:12" ht="12" customHeight="1" x14ac:dyDescent="0.25">
      <c r="A39" s="24"/>
      <c r="B39" s="12"/>
      <c r="J39" s="7"/>
      <c r="K39" s="51"/>
      <c r="L39" s="337"/>
    </row>
    <row r="40" spans="1:12" ht="19.899999999999999" customHeight="1" x14ac:dyDescent="0.2">
      <c r="B40" s="13" t="s">
        <v>411</v>
      </c>
      <c r="E40" s="265"/>
      <c r="F40" s="13" t="s">
        <v>414</v>
      </c>
      <c r="J40" s="7"/>
      <c r="K40" s="51"/>
      <c r="L40" s="51"/>
    </row>
    <row r="41" spans="1:12" ht="18.399999999999999" customHeight="1" x14ac:dyDescent="0.2">
      <c r="A41" s="13"/>
      <c r="B41" s="113" t="s">
        <v>412</v>
      </c>
      <c r="K41" s="51"/>
      <c r="L41" s="51"/>
    </row>
    <row r="42" spans="1:12" ht="18" customHeight="1" x14ac:dyDescent="0.25">
      <c r="A42" s="78"/>
      <c r="B42" s="79"/>
      <c r="C42" s="79"/>
      <c r="D42" s="79"/>
      <c r="E42" s="79"/>
      <c r="F42" s="79"/>
      <c r="G42" s="79"/>
      <c r="H42" s="79"/>
      <c r="I42" s="79"/>
      <c r="J42" s="79"/>
      <c r="K42" s="335"/>
      <c r="L42" s="336"/>
    </row>
    <row r="43" spans="1:12" ht="14.25" x14ac:dyDescent="0.2">
      <c r="B43" s="13"/>
    </row>
    <row r="44" spans="1:12" ht="14.25" x14ac:dyDescent="0.2">
      <c r="B44" s="13"/>
    </row>
    <row r="45" spans="1:12" ht="14.25" x14ac:dyDescent="0.2">
      <c r="B45" s="13"/>
    </row>
    <row r="46" spans="1:12" ht="14.25" x14ac:dyDescent="0.2">
      <c r="B46" s="13"/>
    </row>
    <row r="47" spans="1:12" ht="14.25" x14ac:dyDescent="0.2">
      <c r="B47" s="13"/>
    </row>
    <row r="48" spans="1:12" ht="14.25" x14ac:dyDescent="0.2">
      <c r="B48" s="13"/>
    </row>
    <row r="49" spans="2:10" ht="14.25" x14ac:dyDescent="0.2">
      <c r="B49" s="13"/>
      <c r="J49" s="7"/>
    </row>
    <row r="50" spans="2:10" ht="14.25" x14ac:dyDescent="0.2">
      <c r="B50" s="13"/>
      <c r="J50" s="7"/>
    </row>
    <row r="51" spans="2:10" ht="14.25" x14ac:dyDescent="0.2">
      <c r="B51" s="13"/>
      <c r="J51" s="7"/>
    </row>
    <row r="52" spans="2:10" ht="14.25" x14ac:dyDescent="0.2">
      <c r="B52" s="13"/>
      <c r="J52" s="7"/>
    </row>
    <row r="53" spans="2:10" ht="14.25" x14ac:dyDescent="0.2">
      <c r="B53" s="13"/>
      <c r="J53" s="7"/>
    </row>
    <row r="54" spans="2:10" ht="14.25" x14ac:dyDescent="0.2">
      <c r="B54" s="13"/>
      <c r="J54" s="7"/>
    </row>
    <row r="55" spans="2:10" ht="14.25" x14ac:dyDescent="0.2">
      <c r="B55" s="13"/>
      <c r="J55" s="7"/>
    </row>
    <row r="56" spans="2:10" ht="14.25" x14ac:dyDescent="0.2">
      <c r="B56" s="13"/>
      <c r="J56" s="7"/>
    </row>
    <row r="57" spans="2:10" ht="14.25" x14ac:dyDescent="0.2">
      <c r="B57" s="13"/>
      <c r="J57" s="7"/>
    </row>
    <row r="58" spans="2:10" ht="14.25" x14ac:dyDescent="0.2">
      <c r="B58" s="13"/>
      <c r="J58" s="7"/>
    </row>
    <row r="59" spans="2:10" ht="14.25" x14ac:dyDescent="0.2">
      <c r="B59" s="13"/>
      <c r="J59" s="7"/>
    </row>
    <row r="60" spans="2:10" ht="14.25" x14ac:dyDescent="0.2">
      <c r="B60" s="13"/>
      <c r="J60" s="7"/>
    </row>
    <row r="61" spans="2:10" ht="14.25" x14ac:dyDescent="0.2">
      <c r="B61" s="13"/>
      <c r="J61" s="7"/>
    </row>
    <row r="62" spans="2:10" ht="14.25" x14ac:dyDescent="0.2">
      <c r="B62" s="13"/>
      <c r="J62" s="7"/>
    </row>
    <row r="63" spans="2:10" ht="14.25" x14ac:dyDescent="0.2">
      <c r="B63" s="13"/>
      <c r="J63" s="7"/>
    </row>
    <row r="64" spans="2:10" ht="14.25" x14ac:dyDescent="0.2">
      <c r="B64" s="13"/>
      <c r="J64" s="7"/>
    </row>
    <row r="65" spans="2:10" ht="14.25" x14ac:dyDescent="0.2">
      <c r="B65" s="13"/>
      <c r="J65" s="7"/>
    </row>
    <row r="66" spans="2:10" ht="14.25" x14ac:dyDescent="0.2">
      <c r="B66" s="13"/>
      <c r="J66" s="7"/>
    </row>
    <row r="67" spans="2:10" ht="14.25" x14ac:dyDescent="0.2">
      <c r="B67" s="13"/>
      <c r="J67" s="7"/>
    </row>
    <row r="68" spans="2:10" ht="14.25" x14ac:dyDescent="0.2">
      <c r="B68" s="13"/>
      <c r="J68" s="7"/>
    </row>
    <row r="69" spans="2:10" ht="14.25" x14ac:dyDescent="0.2">
      <c r="B69" s="13"/>
      <c r="J69" s="7"/>
    </row>
    <row r="70" spans="2:10" ht="14.25" x14ac:dyDescent="0.2">
      <c r="B70" s="13"/>
      <c r="J70" s="7"/>
    </row>
    <row r="71" spans="2:10" ht="14.25" x14ac:dyDescent="0.2">
      <c r="B71" s="13"/>
      <c r="J71" s="7"/>
    </row>
    <row r="72" spans="2:10" ht="14.25" x14ac:dyDescent="0.2">
      <c r="B72" s="13"/>
      <c r="J72" s="7"/>
    </row>
    <row r="73" spans="2:10" ht="14.25" x14ac:dyDescent="0.2">
      <c r="B73" s="13"/>
      <c r="J73" s="7"/>
    </row>
    <row r="74" spans="2:10" ht="14.25" x14ac:dyDescent="0.2">
      <c r="B74" s="13"/>
      <c r="J74" s="7"/>
    </row>
    <row r="75" spans="2:10" ht="14.25" x14ac:dyDescent="0.2">
      <c r="B75" s="13"/>
      <c r="J75" s="7"/>
    </row>
    <row r="76" spans="2:10" ht="14.25" x14ac:dyDescent="0.2">
      <c r="B76" s="13"/>
      <c r="J76" s="7"/>
    </row>
    <row r="77" spans="2:10" ht="14.25" x14ac:dyDescent="0.2">
      <c r="B77" s="13"/>
      <c r="J77" s="7"/>
    </row>
    <row r="78" spans="2:10" ht="14.25" x14ac:dyDescent="0.2">
      <c r="B78" s="13"/>
      <c r="J78" s="7"/>
    </row>
    <row r="79" spans="2:10" ht="14.25" x14ac:dyDescent="0.2">
      <c r="B79" s="13"/>
      <c r="J79" s="7"/>
    </row>
    <row r="80" spans="2:10" ht="14.25" x14ac:dyDescent="0.2">
      <c r="B80" s="13"/>
      <c r="J80" s="7"/>
    </row>
    <row r="81" spans="2:10" ht="14.25" x14ac:dyDescent="0.2">
      <c r="B81" s="13"/>
      <c r="J81" s="7"/>
    </row>
    <row r="82" spans="2:10" ht="14.25" x14ac:dyDescent="0.2">
      <c r="B82" s="13"/>
      <c r="J82" s="7"/>
    </row>
    <row r="83" spans="2:10" ht="14.25" x14ac:dyDescent="0.2">
      <c r="B83" s="13"/>
      <c r="J83" s="7"/>
    </row>
    <row r="84" spans="2:10" ht="14.25" x14ac:dyDescent="0.2">
      <c r="B84" s="13"/>
      <c r="J84" s="7"/>
    </row>
    <row r="85" spans="2:10" ht="14.25" x14ac:dyDescent="0.2">
      <c r="B85" s="13"/>
      <c r="J85" s="7"/>
    </row>
    <row r="86" spans="2:10" ht="14.25" x14ac:dyDescent="0.2">
      <c r="B86" s="13"/>
      <c r="J86" s="7"/>
    </row>
    <row r="87" spans="2:10" ht="14.25" x14ac:dyDescent="0.2">
      <c r="B87" s="13"/>
      <c r="J87" s="7"/>
    </row>
    <row r="88" spans="2:10" ht="14.25" x14ac:dyDescent="0.2">
      <c r="B88" s="13"/>
      <c r="J88" s="7"/>
    </row>
    <row r="89" spans="2:10" ht="14.25" x14ac:dyDescent="0.2">
      <c r="B89" s="13"/>
      <c r="J89" s="7"/>
    </row>
    <row r="90" spans="2:10" ht="14.25" x14ac:dyDescent="0.2">
      <c r="B90" s="13"/>
      <c r="J90" s="7"/>
    </row>
    <row r="91" spans="2:10" ht="14.25" x14ac:dyDescent="0.2">
      <c r="B91" s="13"/>
      <c r="J91" s="7"/>
    </row>
    <row r="92" spans="2:10" ht="14.25" x14ac:dyDescent="0.2">
      <c r="B92" s="13"/>
      <c r="J92" s="7"/>
    </row>
    <row r="93" spans="2:10" ht="14.25" x14ac:dyDescent="0.2">
      <c r="B93" s="13"/>
      <c r="J93" s="7"/>
    </row>
    <row r="94" spans="2:10" ht="14.25" x14ac:dyDescent="0.2">
      <c r="B94" s="13"/>
      <c r="J94" s="7"/>
    </row>
    <row r="95" spans="2:10" ht="14.25" x14ac:dyDescent="0.2">
      <c r="B95" s="13"/>
      <c r="J95" s="7"/>
    </row>
    <row r="96" spans="2:10" ht="14.25" x14ac:dyDescent="0.2">
      <c r="B96" s="13"/>
      <c r="J96" s="7"/>
    </row>
    <row r="97" spans="2:10" ht="14.25" x14ac:dyDescent="0.2">
      <c r="B97" s="13"/>
      <c r="J97" s="7"/>
    </row>
    <row r="98" spans="2:10" ht="14.25" x14ac:dyDescent="0.2">
      <c r="B98" s="13"/>
      <c r="J98" s="7"/>
    </row>
    <row r="99" spans="2:10" ht="14.25" x14ac:dyDescent="0.2">
      <c r="B99" s="13"/>
      <c r="J99" s="7"/>
    </row>
    <row r="100" spans="2:10" ht="14.25" x14ac:dyDescent="0.2">
      <c r="B100" s="13"/>
      <c r="J100" s="7"/>
    </row>
    <row r="101" spans="2:10" ht="14.25" x14ac:dyDescent="0.2">
      <c r="B101" s="13"/>
      <c r="J101" s="7"/>
    </row>
    <row r="102" spans="2:10" ht="14.25" x14ac:dyDescent="0.2">
      <c r="B102" s="13"/>
      <c r="J102" s="7"/>
    </row>
    <row r="103" spans="2:10" ht="14.25" x14ac:dyDescent="0.2">
      <c r="B103" s="13"/>
      <c r="J103" s="7"/>
    </row>
    <row r="104" spans="2:10" ht="14.25" x14ac:dyDescent="0.2">
      <c r="B104" s="13"/>
      <c r="J104" s="7"/>
    </row>
    <row r="105" spans="2:10" ht="14.25" x14ac:dyDescent="0.2">
      <c r="B105" s="13"/>
      <c r="J105" s="7"/>
    </row>
    <row r="106" spans="2:10" ht="14.25" x14ac:dyDescent="0.2">
      <c r="B106" s="13"/>
      <c r="J106" s="7"/>
    </row>
    <row r="107" spans="2:10" ht="14.25" x14ac:dyDescent="0.2">
      <c r="B107" s="13"/>
      <c r="J107" s="7"/>
    </row>
    <row r="108" spans="2:10" ht="14.25" x14ac:dyDescent="0.2">
      <c r="B108" s="13"/>
      <c r="J108" s="7"/>
    </row>
    <row r="109" spans="2:10" ht="14.25" x14ac:dyDescent="0.2">
      <c r="B109" s="13"/>
      <c r="J109" s="7"/>
    </row>
    <row r="110" spans="2:10" ht="14.25" x14ac:dyDescent="0.2">
      <c r="B110" s="13"/>
      <c r="J110" s="7"/>
    </row>
    <row r="111" spans="2:10" ht="14.25" x14ac:dyDescent="0.2">
      <c r="B111" s="13"/>
      <c r="J111" s="7"/>
    </row>
    <row r="112" spans="2:10" ht="14.25" x14ac:dyDescent="0.2">
      <c r="B112" s="13"/>
      <c r="J112" s="7"/>
    </row>
    <row r="113" spans="2:10" ht="14.25" x14ac:dyDescent="0.2">
      <c r="B113" s="13"/>
      <c r="J113" s="7"/>
    </row>
    <row r="114" spans="2:10" ht="14.25" x14ac:dyDescent="0.2">
      <c r="B114" s="13"/>
      <c r="J114" s="7"/>
    </row>
    <row r="115" spans="2:10" ht="14.25" x14ac:dyDescent="0.2">
      <c r="B115" s="13"/>
      <c r="J115" s="7"/>
    </row>
    <row r="116" spans="2:10" ht="14.25" x14ac:dyDescent="0.2">
      <c r="B116" s="13"/>
      <c r="J116" s="7"/>
    </row>
    <row r="117" spans="2:10" ht="14.25" x14ac:dyDescent="0.2">
      <c r="B117" s="13"/>
      <c r="J117" s="7"/>
    </row>
    <row r="118" spans="2:10" ht="14.25" x14ac:dyDescent="0.2">
      <c r="B118" s="13"/>
      <c r="J118" s="7"/>
    </row>
    <row r="119" spans="2:10" ht="14.25" x14ac:dyDescent="0.2">
      <c r="B119" s="13"/>
      <c r="J119" s="7"/>
    </row>
    <row r="120" spans="2:10" ht="14.25" x14ac:dyDescent="0.2">
      <c r="B120" s="13"/>
      <c r="J120" s="7"/>
    </row>
    <row r="121" spans="2:10" ht="14.25" x14ac:dyDescent="0.2">
      <c r="B121" s="13"/>
      <c r="J121" s="7"/>
    </row>
    <row r="122" spans="2:10" ht="14.25" x14ac:dyDescent="0.2">
      <c r="B122" s="13"/>
      <c r="J122" s="7"/>
    </row>
    <row r="123" spans="2:10" ht="14.25" x14ac:dyDescent="0.2">
      <c r="B123" s="13"/>
      <c r="J123" s="7"/>
    </row>
    <row r="124" spans="2:10" ht="14.25" x14ac:dyDescent="0.2">
      <c r="B124" s="13"/>
      <c r="J124" s="7"/>
    </row>
    <row r="125" spans="2:10" ht="14.25" x14ac:dyDescent="0.2">
      <c r="B125" s="13"/>
      <c r="J125" s="7"/>
    </row>
    <row r="126" spans="2:10" ht="14.25" x14ac:dyDescent="0.2">
      <c r="B126" s="13"/>
      <c r="J126" s="7"/>
    </row>
    <row r="127" spans="2:10" ht="14.25" x14ac:dyDescent="0.2">
      <c r="B127" s="13"/>
      <c r="J127" s="7"/>
    </row>
    <row r="128" spans="2:10" ht="14.25" x14ac:dyDescent="0.2">
      <c r="B128" s="13"/>
      <c r="J128" s="7"/>
    </row>
    <row r="129" spans="2:10" ht="14.25" x14ac:dyDescent="0.2">
      <c r="B129" s="13"/>
      <c r="J129" s="7"/>
    </row>
  </sheetData>
  <sheetProtection algorithmName="SHA-512" hashValue="Vw733L2VB6hKhSvMpog5w+ttKGnldVBL29bDkU6r0efdYB6YRwhSM6mfcCwHROyx2tZANylFci5oN81M07bXMA==" saltValue="Yh9BUpsSek8I8CLpxHNbJA==" spinCount="100000" sheet="1"/>
  <mergeCells count="7">
    <mergeCell ref="A1:L1"/>
    <mergeCell ref="D28:E28"/>
    <mergeCell ref="C3:E3"/>
    <mergeCell ref="C5:E5"/>
    <mergeCell ref="D22:E22"/>
    <mergeCell ref="A24:C24"/>
    <mergeCell ref="I5:J5"/>
  </mergeCells>
  <pageMargins left="0.39370078740157483" right="0.47314814814814815" top="0.72462962962962962" bottom="0.74916666666666665" header="0.46185185185185185" footer="0.51181102362204722"/>
  <pageSetup paperSize="9" scale="72" fitToHeight="0" orientation="portrait" r:id="rId1"/>
  <headerFooter alignWithMargins="0">
    <oddHeader>&amp;CGrünpflege Gebäudewirtschaft Cottbus GmbH</oddHeader>
    <oddFooter>&amp;CSeite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5"/>
  <sheetViews>
    <sheetView zoomScaleNormal="100" zoomScaleSheetLayoutView="80" zoomScalePageLayoutView="70" workbookViewId="0">
      <selection activeCell="C5" sqref="C5"/>
    </sheetView>
  </sheetViews>
  <sheetFormatPr baseColWidth="10" defaultColWidth="11.42578125" defaultRowHeight="12.75" x14ac:dyDescent="0.2"/>
  <cols>
    <col min="1" max="1" width="11.42578125" style="51"/>
    <col min="2" max="2" width="28.28515625" style="51" customWidth="1"/>
    <col min="3" max="3" width="26.28515625" style="51" customWidth="1"/>
    <col min="4" max="4" width="11.42578125" style="51"/>
    <col min="5" max="5" width="2.28515625" style="51" customWidth="1"/>
    <col min="6" max="6" width="12.28515625" style="51" customWidth="1"/>
    <col min="7" max="16384" width="11.42578125" style="35"/>
  </cols>
  <sheetData>
    <row r="1" spans="1:6" ht="18.399999999999999" customHeight="1" x14ac:dyDescent="0.2">
      <c r="A1" s="366" t="s">
        <v>369</v>
      </c>
      <c r="B1" s="367"/>
      <c r="C1" s="367"/>
      <c r="D1" s="367"/>
      <c r="E1" s="367"/>
      <c r="F1" s="368"/>
    </row>
    <row r="2" spans="1:6" ht="13.9" customHeight="1" x14ac:dyDescent="0.2">
      <c r="A2" s="170"/>
      <c r="B2" s="171"/>
      <c r="C2" s="171"/>
      <c r="D2" s="172"/>
      <c r="E2" s="173"/>
      <c r="F2" s="174"/>
    </row>
    <row r="3" spans="1:6" ht="15" customHeight="1" x14ac:dyDescent="0.2">
      <c r="A3" s="175"/>
      <c r="B3" s="176"/>
      <c r="C3" s="369" t="s">
        <v>293</v>
      </c>
      <c r="D3" s="369"/>
      <c r="E3" s="369"/>
      <c r="F3" s="370"/>
    </row>
    <row r="4" spans="1:6" ht="5.65" customHeight="1" x14ac:dyDescent="0.2">
      <c r="A4" s="177"/>
      <c r="B4" s="36"/>
      <c r="C4" s="36"/>
      <c r="D4" s="178"/>
      <c r="E4" s="179"/>
      <c r="F4" s="180"/>
    </row>
    <row r="5" spans="1:6" ht="13.9" customHeight="1" x14ac:dyDescent="0.2">
      <c r="A5" s="181" t="s">
        <v>294</v>
      </c>
      <c r="B5" s="182"/>
      <c r="C5" s="182"/>
      <c r="D5" s="37">
        <v>1</v>
      </c>
      <c r="E5" s="38"/>
      <c r="F5" s="183"/>
    </row>
    <row r="6" spans="1:6" ht="7.9" customHeight="1" x14ac:dyDescent="0.2">
      <c r="A6" s="181"/>
      <c r="B6" s="182"/>
      <c r="C6" s="182"/>
      <c r="D6" s="39"/>
      <c r="E6" s="40"/>
      <c r="F6" s="184"/>
    </row>
    <row r="7" spans="1:6" ht="13.9" customHeight="1" x14ac:dyDescent="0.2">
      <c r="A7" s="181" t="s">
        <v>295</v>
      </c>
      <c r="B7" s="182"/>
      <c r="C7" s="185"/>
      <c r="D7" s="39"/>
      <c r="E7" s="41"/>
      <c r="F7" s="186"/>
    </row>
    <row r="8" spans="1:6" ht="6" customHeight="1" x14ac:dyDescent="0.2">
      <c r="A8" s="187"/>
      <c r="B8" s="188"/>
      <c r="C8" s="188"/>
      <c r="D8" s="42"/>
      <c r="E8" s="40"/>
      <c r="F8" s="184"/>
    </row>
    <row r="9" spans="1:6" ht="13.9" customHeight="1" x14ac:dyDescent="0.2">
      <c r="A9" s="187" t="s">
        <v>296</v>
      </c>
      <c r="B9" s="179"/>
      <c r="C9" s="179"/>
      <c r="D9" s="42"/>
      <c r="E9" s="40"/>
      <c r="F9" s="184"/>
    </row>
    <row r="10" spans="1:6" ht="13.9" customHeight="1" x14ac:dyDescent="0.2">
      <c r="A10" s="189" t="s">
        <v>297</v>
      </c>
      <c r="B10" s="179"/>
      <c r="C10" s="179"/>
      <c r="D10" s="43"/>
      <c r="E10" s="40"/>
      <c r="F10" s="184"/>
    </row>
    <row r="11" spans="1:6" ht="13.9" customHeight="1" x14ac:dyDescent="0.2">
      <c r="A11" s="189" t="s">
        <v>298</v>
      </c>
      <c r="B11" s="179"/>
      <c r="C11" s="179"/>
      <c r="D11" s="43"/>
      <c r="E11" s="40"/>
      <c r="F11" s="184"/>
    </row>
    <row r="12" spans="1:6" ht="13.9" customHeight="1" x14ac:dyDescent="0.2">
      <c r="A12" s="189" t="s">
        <v>299</v>
      </c>
      <c r="B12" s="179"/>
      <c r="C12" s="179"/>
      <c r="D12" s="43"/>
      <c r="E12" s="40"/>
      <c r="F12" s="184"/>
    </row>
    <row r="13" spans="1:6" ht="13.9" customHeight="1" x14ac:dyDescent="0.2">
      <c r="A13" s="189" t="s">
        <v>300</v>
      </c>
      <c r="B13" s="179"/>
      <c r="C13" s="179"/>
      <c r="D13" s="43"/>
      <c r="E13" s="40"/>
      <c r="F13" s="184"/>
    </row>
    <row r="14" spans="1:6" ht="13.9" customHeight="1" x14ac:dyDescent="0.2">
      <c r="A14" s="189" t="s">
        <v>301</v>
      </c>
      <c r="B14" s="179"/>
      <c r="C14" s="179"/>
      <c r="D14" s="43"/>
      <c r="E14" s="40"/>
      <c r="F14" s="184"/>
    </row>
    <row r="15" spans="1:6" ht="13.9" customHeight="1" x14ac:dyDescent="0.2">
      <c r="A15" s="189" t="s">
        <v>302</v>
      </c>
      <c r="B15" s="179"/>
      <c r="C15" s="179"/>
      <c r="D15" s="43"/>
      <c r="E15" s="40"/>
      <c r="F15" s="184"/>
    </row>
    <row r="16" spans="1:6" ht="13.9" customHeight="1" x14ac:dyDescent="0.2">
      <c r="A16" s="189" t="s">
        <v>303</v>
      </c>
      <c r="B16" s="179"/>
      <c r="C16" s="179"/>
      <c r="D16" s="43"/>
      <c r="E16" s="40"/>
      <c r="F16" s="184"/>
    </row>
    <row r="17" spans="1:6" ht="13.9" customHeight="1" x14ac:dyDescent="0.2">
      <c r="A17" s="190" t="s">
        <v>304</v>
      </c>
      <c r="B17" s="191"/>
      <c r="C17" s="192"/>
      <c r="D17" s="44">
        <f>SUM(D10:D16)</f>
        <v>0</v>
      </c>
      <c r="E17" s="38"/>
      <c r="F17" s="186"/>
    </row>
    <row r="18" spans="1:6" ht="7.9" customHeight="1" x14ac:dyDescent="0.2">
      <c r="A18" s="193"/>
      <c r="B18" s="194"/>
      <c r="C18" s="192"/>
      <c r="D18" s="45"/>
      <c r="E18" s="46"/>
      <c r="F18" s="184"/>
    </row>
    <row r="19" spans="1:6" ht="13.9" customHeight="1" x14ac:dyDescent="0.2">
      <c r="A19" s="187" t="s">
        <v>305</v>
      </c>
      <c r="B19" s="188"/>
      <c r="C19" s="188"/>
      <c r="D19" s="45"/>
      <c r="E19" s="46"/>
      <c r="F19" s="184"/>
    </row>
    <row r="20" spans="1:6" ht="13.9" customHeight="1" x14ac:dyDescent="0.2">
      <c r="A20" s="189" t="s">
        <v>306</v>
      </c>
      <c r="B20" s="179"/>
      <c r="C20" s="179"/>
      <c r="D20" s="43"/>
      <c r="E20" s="40"/>
      <c r="F20" s="184"/>
    </row>
    <row r="21" spans="1:6" ht="13.9" customHeight="1" x14ac:dyDescent="0.2">
      <c r="A21" s="189" t="s">
        <v>307</v>
      </c>
      <c r="B21" s="179"/>
      <c r="C21" s="179"/>
      <c r="D21" s="313">
        <f>D20*D$17</f>
        <v>0</v>
      </c>
      <c r="E21" s="40"/>
      <c r="F21" s="184"/>
    </row>
    <row r="22" spans="1:6" ht="13.9" customHeight="1" x14ac:dyDescent="0.2">
      <c r="A22" s="189" t="s">
        <v>308</v>
      </c>
      <c r="B22" s="179"/>
      <c r="C22" s="179"/>
      <c r="D22" s="43"/>
      <c r="E22" s="40"/>
      <c r="F22" s="184"/>
    </row>
    <row r="23" spans="1:6" ht="13.9" customHeight="1" x14ac:dyDescent="0.2">
      <c r="A23" s="189" t="s">
        <v>309</v>
      </c>
      <c r="B23" s="179"/>
      <c r="C23" s="179"/>
      <c r="D23" s="313">
        <f>D22*D$17</f>
        <v>0</v>
      </c>
      <c r="E23" s="40"/>
      <c r="F23" s="184"/>
    </row>
    <row r="24" spans="1:6" ht="13.9" customHeight="1" x14ac:dyDescent="0.2">
      <c r="A24" s="189" t="s">
        <v>310</v>
      </c>
      <c r="B24" s="179"/>
      <c r="C24" s="179"/>
      <c r="D24" s="43"/>
      <c r="E24" s="40"/>
      <c r="F24" s="184"/>
    </row>
    <row r="25" spans="1:6" ht="13.9" customHeight="1" x14ac:dyDescent="0.2">
      <c r="A25" s="189" t="s">
        <v>311</v>
      </c>
      <c r="B25" s="179"/>
      <c r="C25" s="179"/>
      <c r="D25" s="313">
        <f>D24*D$17</f>
        <v>0</v>
      </c>
      <c r="E25" s="40"/>
      <c r="F25" s="184"/>
    </row>
    <row r="26" spans="1:6" ht="13.9" customHeight="1" x14ac:dyDescent="0.2">
      <c r="A26" s="189" t="s">
        <v>312</v>
      </c>
      <c r="B26" s="179"/>
      <c r="C26" s="179"/>
      <c r="D26" s="43"/>
      <c r="E26" s="40"/>
      <c r="F26" s="184"/>
    </row>
    <row r="27" spans="1:6" ht="13.9" customHeight="1" x14ac:dyDescent="0.2">
      <c r="A27" s="189" t="s">
        <v>313</v>
      </c>
      <c r="B27" s="179"/>
      <c r="C27" s="179"/>
      <c r="D27" s="313">
        <f>D26*D$17</f>
        <v>0</v>
      </c>
      <c r="E27" s="40"/>
      <c r="F27" s="184"/>
    </row>
    <row r="28" spans="1:6" ht="13.9" customHeight="1" x14ac:dyDescent="0.2">
      <c r="A28" s="189" t="s">
        <v>314</v>
      </c>
      <c r="B28" s="179"/>
      <c r="C28" s="179"/>
      <c r="D28" s="43"/>
      <c r="E28" s="40"/>
      <c r="F28" s="184"/>
    </row>
    <row r="29" spans="1:6" ht="13.9" customHeight="1" x14ac:dyDescent="0.2">
      <c r="A29" s="189" t="s">
        <v>315</v>
      </c>
      <c r="B29" s="179"/>
      <c r="C29" s="179"/>
      <c r="D29" s="313">
        <f>D28*D$17</f>
        <v>0</v>
      </c>
      <c r="E29" s="40"/>
      <c r="F29" s="184"/>
    </row>
    <row r="30" spans="1:6" ht="13.9" customHeight="1" x14ac:dyDescent="0.2">
      <c r="A30" s="190" t="s">
        <v>316</v>
      </c>
      <c r="B30" s="191"/>
      <c r="C30" s="192"/>
      <c r="D30" s="44">
        <f>SUM(D20:D29)</f>
        <v>0</v>
      </c>
      <c r="E30" s="38"/>
      <c r="F30" s="186"/>
    </row>
    <row r="31" spans="1:6" ht="7.9" customHeight="1" x14ac:dyDescent="0.2">
      <c r="A31" s="189"/>
      <c r="B31" s="179"/>
      <c r="C31" s="179"/>
      <c r="D31" s="45"/>
      <c r="E31" s="46"/>
      <c r="F31" s="184"/>
    </row>
    <row r="32" spans="1:6" ht="13.9" customHeight="1" x14ac:dyDescent="0.2">
      <c r="A32" s="190" t="s">
        <v>317</v>
      </c>
      <c r="B32" s="191"/>
      <c r="C32" s="179"/>
      <c r="D32" s="44">
        <f>D30+D17</f>
        <v>0</v>
      </c>
      <c r="E32" s="46"/>
      <c r="F32" s="184"/>
    </row>
    <row r="33" spans="1:6" ht="7.9" customHeight="1" x14ac:dyDescent="0.2">
      <c r="A33" s="189"/>
      <c r="B33" s="179"/>
      <c r="C33" s="179"/>
      <c r="D33" s="45"/>
      <c r="E33" s="46"/>
      <c r="F33" s="184"/>
    </row>
    <row r="34" spans="1:6" ht="13.9" customHeight="1" x14ac:dyDescent="0.2">
      <c r="A34" s="187" t="s">
        <v>318</v>
      </c>
      <c r="B34" s="188"/>
      <c r="C34" s="188"/>
      <c r="D34" s="45"/>
      <c r="E34" s="40"/>
      <c r="F34" s="184"/>
    </row>
    <row r="35" spans="1:6" ht="13.9" customHeight="1" x14ac:dyDescent="0.2">
      <c r="A35" s="195" t="s">
        <v>319</v>
      </c>
      <c r="B35" s="196"/>
      <c r="C35" s="188"/>
      <c r="D35" s="43"/>
      <c r="E35" s="40"/>
      <c r="F35" s="184"/>
    </row>
    <row r="36" spans="1:6" ht="13.9" customHeight="1" x14ac:dyDescent="0.2">
      <c r="A36" s="195" t="s">
        <v>320</v>
      </c>
      <c r="B36" s="196"/>
      <c r="C36" s="188"/>
      <c r="D36" s="43"/>
      <c r="E36" s="40"/>
      <c r="F36" s="184"/>
    </row>
    <row r="37" spans="1:6" ht="13.9" customHeight="1" x14ac:dyDescent="0.2">
      <c r="A37" s="190" t="s">
        <v>321</v>
      </c>
      <c r="B37" s="191"/>
      <c r="C37" s="192"/>
      <c r="D37" s="44">
        <f>SUM(D35:D36)+D32</f>
        <v>0</v>
      </c>
      <c r="E37" s="38"/>
      <c r="F37" s="186"/>
    </row>
    <row r="38" spans="1:6" ht="6" customHeight="1" x14ac:dyDescent="0.2">
      <c r="A38" s="189"/>
      <c r="B38" s="188"/>
      <c r="C38" s="188"/>
      <c r="D38" s="45"/>
      <c r="E38" s="46"/>
      <c r="F38" s="184"/>
    </row>
    <row r="39" spans="1:6" ht="13.9" customHeight="1" x14ac:dyDescent="0.2">
      <c r="A39" s="181" t="s">
        <v>322</v>
      </c>
      <c r="B39" s="197"/>
      <c r="C39" s="197"/>
      <c r="D39" s="45"/>
      <c r="E39" s="46"/>
      <c r="F39" s="184"/>
    </row>
    <row r="40" spans="1:6" ht="13.9" customHeight="1" x14ac:dyDescent="0.2">
      <c r="A40" s="198" t="s">
        <v>323</v>
      </c>
      <c r="B40" s="196"/>
      <c r="C40" s="179"/>
      <c r="D40" s="43"/>
      <c r="E40" s="40"/>
      <c r="F40" s="184"/>
    </row>
    <row r="41" spans="1:6" ht="13.9" customHeight="1" x14ac:dyDescent="0.2">
      <c r="A41" s="198" t="s">
        <v>324</v>
      </c>
      <c r="B41" s="196"/>
      <c r="C41" s="179"/>
      <c r="D41" s="43"/>
      <c r="E41" s="40"/>
      <c r="F41" s="184"/>
    </row>
    <row r="42" spans="1:6" ht="13.9" customHeight="1" x14ac:dyDescent="0.2">
      <c r="A42" s="198" t="s">
        <v>325</v>
      </c>
      <c r="B42" s="196"/>
      <c r="C42" s="179"/>
      <c r="D42" s="43"/>
      <c r="E42" s="40"/>
      <c r="F42" s="184"/>
    </row>
    <row r="43" spans="1:6" ht="13.9" customHeight="1" x14ac:dyDescent="0.2">
      <c r="A43" s="198" t="s">
        <v>503</v>
      </c>
      <c r="B43" s="196"/>
      <c r="C43" s="199" t="s">
        <v>535</v>
      </c>
      <c r="D43" s="179"/>
      <c r="E43" s="179"/>
      <c r="F43" s="180"/>
    </row>
    <row r="44" spans="1:6" ht="14.65" customHeight="1" x14ac:dyDescent="0.2">
      <c r="A44" s="198" t="s">
        <v>326</v>
      </c>
      <c r="B44" s="196"/>
      <c r="C44" s="179"/>
      <c r="D44" s="43"/>
      <c r="E44" s="40"/>
      <c r="F44" s="184"/>
    </row>
    <row r="45" spans="1:6" ht="13.9" customHeight="1" x14ac:dyDescent="0.2">
      <c r="A45" s="190" t="s">
        <v>327</v>
      </c>
      <c r="B45" s="191"/>
      <c r="C45" s="36"/>
      <c r="D45" s="44">
        <f>SUM(D40:D44)</f>
        <v>0</v>
      </c>
      <c r="E45" s="38"/>
      <c r="F45" s="186"/>
    </row>
    <row r="46" spans="1:6" ht="7.9" customHeight="1" x14ac:dyDescent="0.2">
      <c r="A46" s="187"/>
      <c r="B46" s="182"/>
      <c r="C46" s="188"/>
      <c r="D46" s="45"/>
      <c r="E46" s="46"/>
      <c r="F46" s="184"/>
    </row>
    <row r="47" spans="1:6" ht="13.9" customHeight="1" x14ac:dyDescent="0.2">
      <c r="A47" s="181" t="s">
        <v>328</v>
      </c>
      <c r="B47" s="197"/>
      <c r="C47" s="197"/>
      <c r="D47" s="45"/>
      <c r="E47" s="46"/>
      <c r="F47" s="184"/>
    </row>
    <row r="48" spans="1:6" ht="13.9" customHeight="1" x14ac:dyDescent="0.2">
      <c r="A48" s="187" t="s">
        <v>329</v>
      </c>
      <c r="B48" s="188"/>
      <c r="C48" s="179"/>
      <c r="D48" s="45"/>
      <c r="E48" s="40"/>
      <c r="F48" s="184"/>
    </row>
    <row r="49" spans="1:6" ht="13.9" customHeight="1" x14ac:dyDescent="0.2">
      <c r="A49" s="195" t="s">
        <v>330</v>
      </c>
      <c r="B49" s="188"/>
      <c r="C49" s="179"/>
      <c r="D49" s="43"/>
      <c r="E49" s="40"/>
      <c r="F49" s="184"/>
    </row>
    <row r="50" spans="1:6" ht="13.9" customHeight="1" x14ac:dyDescent="0.2">
      <c r="A50" s="195" t="s">
        <v>331</v>
      </c>
      <c r="B50" s="188"/>
      <c r="C50" s="179"/>
      <c r="D50" s="43"/>
      <c r="E50" s="40"/>
      <c r="F50" s="184"/>
    </row>
    <row r="51" spans="1:6" ht="13.9" customHeight="1" x14ac:dyDescent="0.2">
      <c r="A51" s="187" t="s">
        <v>332</v>
      </c>
      <c r="B51" s="188"/>
      <c r="C51" s="179"/>
      <c r="D51" s="43"/>
      <c r="E51" s="40"/>
      <c r="F51" s="184"/>
    </row>
    <row r="52" spans="1:6" ht="13.9" customHeight="1" x14ac:dyDescent="0.2">
      <c r="A52" s="187" t="s">
        <v>333</v>
      </c>
      <c r="B52" s="188"/>
      <c r="C52" s="179"/>
      <c r="D52" s="45"/>
      <c r="E52" s="40"/>
      <c r="F52" s="184"/>
    </row>
    <row r="53" spans="1:6" ht="13.9" customHeight="1" x14ac:dyDescent="0.2">
      <c r="A53" s="195" t="s">
        <v>334</v>
      </c>
      <c r="B53" s="188"/>
      <c r="C53" s="179"/>
      <c r="D53" s="43"/>
      <c r="E53" s="40"/>
      <c r="F53" s="184"/>
    </row>
    <row r="54" spans="1:6" ht="13.9" customHeight="1" x14ac:dyDescent="0.2">
      <c r="A54" s="195" t="s">
        <v>335</v>
      </c>
      <c r="B54" s="188"/>
      <c r="C54" s="179"/>
      <c r="D54" s="43"/>
      <c r="E54" s="40"/>
      <c r="F54" s="184"/>
    </row>
    <row r="55" spans="1:6" ht="13.9" customHeight="1" x14ac:dyDescent="0.2">
      <c r="A55" s="198" t="s">
        <v>336</v>
      </c>
      <c r="B55" s="188"/>
      <c r="C55" s="179"/>
      <c r="D55" s="43"/>
      <c r="E55" s="40"/>
      <c r="F55" s="184"/>
    </row>
    <row r="56" spans="1:6" ht="13.9" customHeight="1" x14ac:dyDescent="0.2">
      <c r="A56" s="200" t="s">
        <v>337</v>
      </c>
      <c r="B56" s="179"/>
      <c r="C56" s="179"/>
      <c r="D56" s="43"/>
      <c r="E56" s="40"/>
      <c r="F56" s="184"/>
    </row>
    <row r="57" spans="1:6" ht="13.9" customHeight="1" x14ac:dyDescent="0.2">
      <c r="A57" s="198" t="s">
        <v>338</v>
      </c>
      <c r="B57" s="179"/>
      <c r="C57" s="179"/>
      <c r="D57" s="43"/>
      <c r="E57" s="40"/>
      <c r="F57" s="184"/>
    </row>
    <row r="58" spans="1:6" ht="13.9" customHeight="1" x14ac:dyDescent="0.2">
      <c r="A58" s="198" t="s">
        <v>339</v>
      </c>
      <c r="B58" s="179"/>
      <c r="C58" s="179"/>
      <c r="D58" s="43"/>
      <c r="E58" s="40"/>
      <c r="F58" s="184"/>
    </row>
    <row r="59" spans="1:6" ht="13.9" customHeight="1" x14ac:dyDescent="0.2">
      <c r="A59" s="198" t="s">
        <v>340</v>
      </c>
      <c r="B59" s="179"/>
      <c r="C59" s="179"/>
      <c r="D59" s="43"/>
      <c r="E59" s="40"/>
      <c r="F59" s="184"/>
    </row>
    <row r="60" spans="1:6" ht="16.149999999999999" customHeight="1" x14ac:dyDescent="0.2">
      <c r="A60" s="190" t="s">
        <v>341</v>
      </c>
      <c r="B60" s="191"/>
      <c r="C60" s="36"/>
      <c r="D60" s="44">
        <f>SUM(D49:D59)</f>
        <v>0</v>
      </c>
      <c r="E60" s="38"/>
      <c r="F60" s="186"/>
    </row>
    <row r="61" spans="1:6" ht="6.4" customHeight="1" x14ac:dyDescent="0.2">
      <c r="A61" s="187"/>
      <c r="B61" s="188"/>
      <c r="C61" s="188"/>
      <c r="D61" s="45"/>
      <c r="E61" s="46"/>
      <c r="F61" s="184"/>
    </row>
    <row r="62" spans="1:6" ht="14.65" customHeight="1" x14ac:dyDescent="0.2">
      <c r="A62" s="181" t="s">
        <v>342</v>
      </c>
      <c r="B62" s="197"/>
      <c r="C62" s="197"/>
      <c r="D62" s="44">
        <f>+D5+D37+D45+D60</f>
        <v>1</v>
      </c>
      <c r="E62" s="38"/>
      <c r="F62" s="186"/>
    </row>
    <row r="63" spans="1:6" ht="7.15" customHeight="1" x14ac:dyDescent="0.2">
      <c r="A63" s="187"/>
      <c r="B63" s="188"/>
      <c r="C63" s="188"/>
      <c r="D63" s="45"/>
      <c r="E63" s="46"/>
      <c r="F63" s="184"/>
    </row>
    <row r="64" spans="1:6" ht="13.9" customHeight="1" x14ac:dyDescent="0.2">
      <c r="A64" s="181" t="s">
        <v>343</v>
      </c>
      <c r="B64" s="197"/>
      <c r="C64" s="197"/>
      <c r="D64" s="47"/>
      <c r="E64" s="38"/>
      <c r="F64" s="186"/>
    </row>
    <row r="65" spans="1:6" ht="6.4" customHeight="1" x14ac:dyDescent="0.2">
      <c r="A65" s="187"/>
      <c r="B65" s="188"/>
      <c r="C65" s="188"/>
      <c r="D65" s="45"/>
      <c r="E65" s="40"/>
      <c r="F65" s="184"/>
    </row>
    <row r="66" spans="1:6" ht="14.65" customHeight="1" x14ac:dyDescent="0.2">
      <c r="A66" s="181" t="s">
        <v>344</v>
      </c>
      <c r="B66" s="197"/>
      <c r="C66" s="197"/>
      <c r="D66" s="47"/>
      <c r="E66" s="38"/>
      <c r="F66" s="186"/>
    </row>
    <row r="67" spans="1:6" ht="8.4499999999999993" customHeight="1" thickBot="1" x14ac:dyDescent="0.25">
      <c r="A67" s="187"/>
      <c r="B67" s="188"/>
      <c r="C67" s="188"/>
      <c r="D67" s="45"/>
      <c r="E67" s="40"/>
      <c r="F67" s="184"/>
    </row>
    <row r="68" spans="1:6" ht="36" customHeight="1" thickBot="1" x14ac:dyDescent="0.25">
      <c r="A68" s="376" t="s">
        <v>345</v>
      </c>
      <c r="B68" s="377"/>
      <c r="C68" s="378"/>
      <c r="D68" s="48">
        <f>+D62+D64+D66-D5</f>
        <v>0</v>
      </c>
      <c r="E68" s="49"/>
      <c r="F68" s="50">
        <f>+D68*$F$5</f>
        <v>0</v>
      </c>
    </row>
    <row r="69" spans="1:6" ht="31.9" customHeight="1" x14ac:dyDescent="0.2">
      <c r="A69" s="371" t="s">
        <v>346</v>
      </c>
      <c r="B69" s="372"/>
      <c r="C69" s="101"/>
      <c r="D69" s="102">
        <f>+D68+D5</f>
        <v>1</v>
      </c>
      <c r="E69" s="103"/>
      <c r="F69" s="202">
        <f>ROUND(D69*F5,2)</f>
        <v>0</v>
      </c>
    </row>
    <row r="70" spans="1:6" ht="13.15" customHeight="1" x14ac:dyDescent="0.2">
      <c r="A70" s="373"/>
      <c r="B70" s="374"/>
      <c r="C70" s="374"/>
      <c r="D70" s="374"/>
      <c r="E70" s="374"/>
      <c r="F70" s="375"/>
    </row>
    <row r="71" spans="1:6" ht="15" customHeight="1" x14ac:dyDescent="0.2">
      <c r="A71" s="201"/>
      <c r="B71" s="36"/>
      <c r="C71" s="36"/>
      <c r="F71" s="203"/>
    </row>
    <row r="72" spans="1:6" ht="43.15" customHeight="1" x14ac:dyDescent="0.2">
      <c r="A72" s="204" t="s">
        <v>258</v>
      </c>
      <c r="B72" s="169">
        <f>Basisinformation!E5</f>
        <v>0</v>
      </c>
      <c r="C72" s="210"/>
      <c r="F72" s="203"/>
    </row>
    <row r="73" spans="1:6" ht="31.15" customHeight="1" thickBot="1" x14ac:dyDescent="0.25">
      <c r="A73" s="205" t="s">
        <v>256</v>
      </c>
      <c r="B73" s="206">
        <f>Basisinformation!E3</f>
        <v>0</v>
      </c>
      <c r="C73" s="207"/>
      <c r="D73" s="208"/>
      <c r="E73" s="208"/>
      <c r="F73" s="209"/>
    </row>
    <row r="74" spans="1:6" ht="37.15" customHeight="1" x14ac:dyDescent="0.2"/>
    <row r="75" spans="1:6" x14ac:dyDescent="0.2">
      <c r="B75" s="36"/>
      <c r="C75" s="36"/>
      <c r="D75" s="36"/>
    </row>
  </sheetData>
  <sheetProtection algorithmName="SHA-512" hashValue="NHP9K4iexX6zYmMB9Fg8+fEkvmikiRjVWjsJyK0EQO0xtlwqYHM+phzRZ2Ndosh82+A8PhdD6q6DxuE06Zld9w==" saltValue="Znhu4uTE+ST0fk5ROYA+cQ==" spinCount="100000" sheet="1"/>
  <mergeCells count="5">
    <mergeCell ref="A1:F1"/>
    <mergeCell ref="C3:F3"/>
    <mergeCell ref="A69:B69"/>
    <mergeCell ref="A70:F70"/>
    <mergeCell ref="A68:C68"/>
  </mergeCells>
  <printOptions horizontalCentered="1"/>
  <pageMargins left="0.78740157480314965" right="0.78740157480314965" top="0.69750000000000001" bottom="0.59055118110236227" header="0.51181102362204722" footer="0.51181102362204722"/>
  <pageSetup paperSize="9" scale="77" orientation="portrait" horizontalDpi="4294967293" r:id="rId1"/>
  <headerFooter alignWithMargins="0">
    <oddHeader>&amp;CGrünpflege Gebäudewirtschaft Cottbus GmbH</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zoomScale="90" zoomScaleNormal="90" zoomScaleSheetLayoutView="80" zoomScalePageLayoutView="70" workbookViewId="0">
      <selection activeCell="C5" sqref="C5"/>
    </sheetView>
  </sheetViews>
  <sheetFormatPr baseColWidth="10" defaultColWidth="11.42578125" defaultRowHeight="12.75" x14ac:dyDescent="0.2"/>
  <cols>
    <col min="1" max="1" width="11.42578125" style="51"/>
    <col min="2" max="2" width="34" style="51" customWidth="1"/>
    <col min="3" max="3" width="25.42578125" style="51" customWidth="1"/>
    <col min="4" max="4" width="11.42578125" style="51"/>
    <col min="5" max="5" width="1.42578125" style="51" customWidth="1"/>
    <col min="6" max="6" width="12.28515625" style="51" customWidth="1"/>
    <col min="7" max="16384" width="11.42578125" style="35"/>
  </cols>
  <sheetData>
    <row r="1" spans="1:6" ht="18.399999999999999" customHeight="1" x14ac:dyDescent="0.2">
      <c r="A1" s="366" t="s">
        <v>370</v>
      </c>
      <c r="B1" s="367"/>
      <c r="C1" s="367"/>
      <c r="D1" s="367"/>
      <c r="E1" s="367"/>
      <c r="F1" s="368"/>
    </row>
    <row r="2" spans="1:6" ht="13.9" customHeight="1" x14ac:dyDescent="0.2">
      <c r="A2" s="170"/>
      <c r="B2" s="171"/>
      <c r="C2" s="171"/>
      <c r="D2" s="172"/>
      <c r="E2" s="173"/>
      <c r="F2" s="174"/>
    </row>
    <row r="3" spans="1:6" ht="15" customHeight="1" x14ac:dyDescent="0.2">
      <c r="A3" s="175"/>
      <c r="B3" s="176"/>
      <c r="C3" s="369" t="s">
        <v>293</v>
      </c>
      <c r="D3" s="369"/>
      <c r="E3" s="369"/>
      <c r="F3" s="370"/>
    </row>
    <row r="4" spans="1:6" ht="5.65" customHeight="1" x14ac:dyDescent="0.2">
      <c r="A4" s="177"/>
      <c r="B4" s="36"/>
      <c r="C4" s="36"/>
      <c r="D4" s="178"/>
      <c r="E4" s="179"/>
      <c r="F4" s="180"/>
    </row>
    <row r="5" spans="1:6" ht="13.9" customHeight="1" x14ac:dyDescent="0.2">
      <c r="A5" s="181" t="s">
        <v>294</v>
      </c>
      <c r="B5" s="182"/>
      <c r="C5" s="182"/>
      <c r="D5" s="37">
        <v>1</v>
      </c>
      <c r="E5" s="38"/>
      <c r="F5" s="183"/>
    </row>
    <row r="6" spans="1:6" ht="7.9" customHeight="1" x14ac:dyDescent="0.2">
      <c r="A6" s="181"/>
      <c r="B6" s="182"/>
      <c r="C6" s="182"/>
      <c r="D6" s="39"/>
      <c r="E6" s="40"/>
      <c r="F6" s="184"/>
    </row>
    <row r="7" spans="1:6" ht="13.9" customHeight="1" x14ac:dyDescent="0.2">
      <c r="A7" s="181" t="s">
        <v>295</v>
      </c>
      <c r="B7" s="182"/>
      <c r="C7" s="185"/>
      <c r="D7" s="39"/>
      <c r="E7" s="41"/>
      <c r="F7" s="186"/>
    </row>
    <row r="8" spans="1:6" ht="6" customHeight="1" x14ac:dyDescent="0.2">
      <c r="A8" s="187"/>
      <c r="B8" s="188"/>
      <c r="C8" s="188"/>
      <c r="D8" s="42"/>
      <c r="E8" s="40"/>
      <c r="F8" s="184"/>
    </row>
    <row r="9" spans="1:6" ht="13.9" customHeight="1" x14ac:dyDescent="0.2">
      <c r="A9" s="187" t="s">
        <v>296</v>
      </c>
      <c r="B9" s="179"/>
      <c r="C9" s="179"/>
      <c r="D9" s="42"/>
      <c r="E9" s="40"/>
      <c r="F9" s="184"/>
    </row>
    <row r="10" spans="1:6" ht="13.9" customHeight="1" x14ac:dyDescent="0.2">
      <c r="A10" s="189" t="s">
        <v>297</v>
      </c>
      <c r="B10" s="179"/>
      <c r="C10" s="179"/>
      <c r="D10" s="43"/>
      <c r="E10" s="40"/>
      <c r="F10" s="184"/>
    </row>
    <row r="11" spans="1:6" ht="13.9" customHeight="1" x14ac:dyDescent="0.2">
      <c r="A11" s="189" t="s">
        <v>298</v>
      </c>
      <c r="B11" s="179"/>
      <c r="C11" s="179"/>
      <c r="D11" s="43"/>
      <c r="E11" s="40"/>
      <c r="F11" s="184"/>
    </row>
    <row r="12" spans="1:6" ht="13.9" customHeight="1" x14ac:dyDescent="0.2">
      <c r="A12" s="189" t="s">
        <v>299</v>
      </c>
      <c r="B12" s="179"/>
      <c r="C12" s="179"/>
      <c r="D12" s="43"/>
      <c r="E12" s="40"/>
      <c r="F12" s="184"/>
    </row>
    <row r="13" spans="1:6" ht="13.9" customHeight="1" x14ac:dyDescent="0.2">
      <c r="A13" s="189" t="s">
        <v>300</v>
      </c>
      <c r="B13" s="179"/>
      <c r="C13" s="179"/>
      <c r="D13" s="43"/>
      <c r="E13" s="40"/>
      <c r="F13" s="184"/>
    </row>
    <row r="14" spans="1:6" ht="13.9" customHeight="1" x14ac:dyDescent="0.2">
      <c r="A14" s="189" t="s">
        <v>301</v>
      </c>
      <c r="B14" s="179"/>
      <c r="C14" s="179"/>
      <c r="D14" s="43"/>
      <c r="E14" s="40"/>
      <c r="F14" s="184"/>
    </row>
    <row r="15" spans="1:6" ht="13.9" customHeight="1" x14ac:dyDescent="0.2">
      <c r="A15" s="189" t="s">
        <v>302</v>
      </c>
      <c r="B15" s="179"/>
      <c r="C15" s="179"/>
      <c r="D15" s="43"/>
      <c r="E15" s="40"/>
      <c r="F15" s="184"/>
    </row>
    <row r="16" spans="1:6" ht="13.9" customHeight="1" x14ac:dyDescent="0.2">
      <c r="A16" s="189" t="s">
        <v>303</v>
      </c>
      <c r="B16" s="179"/>
      <c r="C16" s="179"/>
      <c r="D16" s="43"/>
      <c r="E16" s="40"/>
      <c r="F16" s="184"/>
    </row>
    <row r="17" spans="1:6" ht="13.9" customHeight="1" x14ac:dyDescent="0.2">
      <c r="A17" s="190" t="s">
        <v>304</v>
      </c>
      <c r="B17" s="191"/>
      <c r="C17" s="192"/>
      <c r="D17" s="44">
        <f>SUM(D10:D16)</f>
        <v>0</v>
      </c>
      <c r="E17" s="38"/>
      <c r="F17" s="186"/>
    </row>
    <row r="18" spans="1:6" ht="7.9" customHeight="1" x14ac:dyDescent="0.2">
      <c r="A18" s="193"/>
      <c r="B18" s="194"/>
      <c r="C18" s="192"/>
      <c r="D18" s="45"/>
      <c r="E18" s="46"/>
      <c r="F18" s="184"/>
    </row>
    <row r="19" spans="1:6" ht="13.9" customHeight="1" x14ac:dyDescent="0.2">
      <c r="A19" s="187" t="s">
        <v>305</v>
      </c>
      <c r="B19" s="188"/>
      <c r="C19" s="188"/>
      <c r="D19" s="45"/>
      <c r="E19" s="46"/>
      <c r="F19" s="184"/>
    </row>
    <row r="20" spans="1:6" ht="13.9" customHeight="1" x14ac:dyDescent="0.2">
      <c r="A20" s="189" t="s">
        <v>306</v>
      </c>
      <c r="B20" s="179"/>
      <c r="C20" s="179"/>
      <c r="D20" s="43"/>
      <c r="E20" s="40"/>
      <c r="F20" s="184"/>
    </row>
    <row r="21" spans="1:6" ht="13.9" customHeight="1" x14ac:dyDescent="0.2">
      <c r="A21" s="189" t="s">
        <v>307</v>
      </c>
      <c r="B21" s="179"/>
      <c r="C21" s="179"/>
      <c r="D21" s="313">
        <f>D20*D$17</f>
        <v>0</v>
      </c>
      <c r="E21" s="40"/>
      <c r="F21" s="184"/>
    </row>
    <row r="22" spans="1:6" ht="13.9" customHeight="1" x14ac:dyDescent="0.2">
      <c r="A22" s="189" t="s">
        <v>308</v>
      </c>
      <c r="B22" s="179"/>
      <c r="C22" s="179"/>
      <c r="D22" s="43"/>
      <c r="E22" s="40"/>
      <c r="F22" s="184"/>
    </row>
    <row r="23" spans="1:6" ht="13.9" customHeight="1" x14ac:dyDescent="0.2">
      <c r="A23" s="189" t="s">
        <v>309</v>
      </c>
      <c r="B23" s="179"/>
      <c r="C23" s="179"/>
      <c r="D23" s="313">
        <f>D22*D$17</f>
        <v>0</v>
      </c>
      <c r="E23" s="40"/>
      <c r="F23" s="184"/>
    </row>
    <row r="24" spans="1:6" ht="13.9" customHeight="1" x14ac:dyDescent="0.2">
      <c r="A24" s="189" t="s">
        <v>310</v>
      </c>
      <c r="B24" s="179"/>
      <c r="C24" s="179"/>
      <c r="D24" s="43"/>
      <c r="E24" s="40"/>
      <c r="F24" s="184"/>
    </row>
    <row r="25" spans="1:6" ht="13.9" customHeight="1" x14ac:dyDescent="0.2">
      <c r="A25" s="189" t="s">
        <v>311</v>
      </c>
      <c r="B25" s="179"/>
      <c r="C25" s="179"/>
      <c r="D25" s="313">
        <f>D24*D$17</f>
        <v>0</v>
      </c>
      <c r="E25" s="40"/>
      <c r="F25" s="184"/>
    </row>
    <row r="26" spans="1:6" ht="13.9" customHeight="1" x14ac:dyDescent="0.2">
      <c r="A26" s="189" t="s">
        <v>312</v>
      </c>
      <c r="B26" s="179"/>
      <c r="C26" s="179"/>
      <c r="D26" s="43"/>
      <c r="E26" s="40"/>
      <c r="F26" s="184"/>
    </row>
    <row r="27" spans="1:6" ht="13.9" customHeight="1" x14ac:dyDescent="0.2">
      <c r="A27" s="189" t="s">
        <v>313</v>
      </c>
      <c r="B27" s="179"/>
      <c r="C27" s="179"/>
      <c r="D27" s="313">
        <f>D26*D$17</f>
        <v>0</v>
      </c>
      <c r="E27" s="40"/>
      <c r="F27" s="184"/>
    </row>
    <row r="28" spans="1:6" ht="13.9" customHeight="1" x14ac:dyDescent="0.2">
      <c r="A28" s="189" t="s">
        <v>314</v>
      </c>
      <c r="B28" s="179"/>
      <c r="C28" s="179"/>
      <c r="D28" s="43"/>
      <c r="E28" s="40"/>
      <c r="F28" s="184"/>
    </row>
    <row r="29" spans="1:6" ht="13.9" customHeight="1" x14ac:dyDescent="0.2">
      <c r="A29" s="189" t="s">
        <v>315</v>
      </c>
      <c r="B29" s="179"/>
      <c r="C29" s="179"/>
      <c r="D29" s="313">
        <f>D28*D$17</f>
        <v>0</v>
      </c>
      <c r="E29" s="40"/>
      <c r="F29" s="184"/>
    </row>
    <row r="30" spans="1:6" ht="13.9" customHeight="1" x14ac:dyDescent="0.2">
      <c r="A30" s="190" t="s">
        <v>316</v>
      </c>
      <c r="B30" s="191"/>
      <c r="C30" s="192"/>
      <c r="D30" s="44">
        <f>SUM(D20:D29)</f>
        <v>0</v>
      </c>
      <c r="E30" s="38"/>
      <c r="F30" s="186"/>
    </row>
    <row r="31" spans="1:6" ht="7.9" customHeight="1" x14ac:dyDescent="0.2">
      <c r="A31" s="189"/>
      <c r="B31" s="179"/>
      <c r="C31" s="179"/>
      <c r="D31" s="45"/>
      <c r="E31" s="46"/>
      <c r="F31" s="184"/>
    </row>
    <row r="32" spans="1:6" ht="13.9" customHeight="1" x14ac:dyDescent="0.2">
      <c r="A32" s="190" t="s">
        <v>317</v>
      </c>
      <c r="B32" s="191"/>
      <c r="C32" s="179"/>
      <c r="D32" s="44">
        <f>D30+D17</f>
        <v>0</v>
      </c>
      <c r="E32" s="46"/>
      <c r="F32" s="184"/>
    </row>
    <row r="33" spans="1:6" ht="7.9" customHeight="1" x14ac:dyDescent="0.2">
      <c r="A33" s="189"/>
      <c r="B33" s="179"/>
      <c r="C33" s="179"/>
      <c r="D33" s="45"/>
      <c r="E33" s="46"/>
      <c r="F33" s="184"/>
    </row>
    <row r="34" spans="1:6" ht="13.9" customHeight="1" x14ac:dyDescent="0.2">
      <c r="A34" s="187" t="s">
        <v>318</v>
      </c>
      <c r="B34" s="188"/>
      <c r="C34" s="188"/>
      <c r="D34" s="45"/>
      <c r="E34" s="40"/>
      <c r="F34" s="184"/>
    </row>
    <row r="35" spans="1:6" ht="13.9" customHeight="1" x14ac:dyDescent="0.2">
      <c r="A35" s="195" t="s">
        <v>319</v>
      </c>
      <c r="B35" s="196"/>
      <c r="C35" s="188"/>
      <c r="D35" s="43"/>
      <c r="E35" s="40"/>
      <c r="F35" s="184"/>
    </row>
    <row r="36" spans="1:6" ht="13.9" customHeight="1" x14ac:dyDescent="0.2">
      <c r="A36" s="195" t="s">
        <v>320</v>
      </c>
      <c r="B36" s="196"/>
      <c r="C36" s="188"/>
      <c r="D36" s="43"/>
      <c r="E36" s="40"/>
      <c r="F36" s="184"/>
    </row>
    <row r="37" spans="1:6" ht="13.9" customHeight="1" x14ac:dyDescent="0.2">
      <c r="A37" s="190" t="s">
        <v>321</v>
      </c>
      <c r="B37" s="191"/>
      <c r="C37" s="192"/>
      <c r="D37" s="44">
        <f>SUM(D35:D36)+D32</f>
        <v>0</v>
      </c>
      <c r="E37" s="38"/>
      <c r="F37" s="186"/>
    </row>
    <row r="38" spans="1:6" ht="6" customHeight="1" x14ac:dyDescent="0.2">
      <c r="A38" s="189"/>
      <c r="B38" s="188"/>
      <c r="C38" s="188"/>
      <c r="D38" s="45"/>
      <c r="E38" s="46"/>
      <c r="F38" s="184"/>
    </row>
    <row r="39" spans="1:6" ht="13.9" customHeight="1" x14ac:dyDescent="0.2">
      <c r="A39" s="181" t="s">
        <v>322</v>
      </c>
      <c r="B39" s="197"/>
      <c r="C39" s="197"/>
      <c r="D39" s="45"/>
      <c r="E39" s="46"/>
      <c r="F39" s="184"/>
    </row>
    <row r="40" spans="1:6" ht="13.9" customHeight="1" x14ac:dyDescent="0.2">
      <c r="A40" s="198" t="s">
        <v>323</v>
      </c>
      <c r="B40" s="196"/>
      <c r="C40" s="179"/>
      <c r="D40" s="43"/>
      <c r="E40" s="40"/>
      <c r="F40" s="184"/>
    </row>
    <row r="41" spans="1:6" ht="13.9" customHeight="1" x14ac:dyDescent="0.2">
      <c r="A41" s="198" t="s">
        <v>324</v>
      </c>
      <c r="B41" s="196"/>
      <c r="C41" s="179"/>
      <c r="D41" s="43"/>
      <c r="E41" s="40"/>
      <c r="F41" s="184"/>
    </row>
    <row r="42" spans="1:6" ht="13.9" customHeight="1" x14ac:dyDescent="0.2">
      <c r="A42" s="198" t="s">
        <v>325</v>
      </c>
      <c r="B42" s="196"/>
      <c r="C42" s="179"/>
      <c r="D42" s="43"/>
      <c r="E42" s="40"/>
      <c r="F42" s="184"/>
    </row>
    <row r="43" spans="1:6" ht="13.9" customHeight="1" x14ac:dyDescent="0.2">
      <c r="A43" s="198" t="s">
        <v>503</v>
      </c>
      <c r="B43" s="196"/>
      <c r="C43" s="199" t="s">
        <v>535</v>
      </c>
      <c r="D43" s="179"/>
      <c r="E43" s="179"/>
      <c r="F43" s="180"/>
    </row>
    <row r="44" spans="1:6" ht="14.65" customHeight="1" x14ac:dyDescent="0.2">
      <c r="A44" s="198" t="s">
        <v>326</v>
      </c>
      <c r="B44" s="196"/>
      <c r="C44" s="179"/>
      <c r="D44" s="43"/>
      <c r="E44" s="40"/>
      <c r="F44" s="184"/>
    </row>
    <row r="45" spans="1:6" ht="13.9" customHeight="1" x14ac:dyDescent="0.2">
      <c r="A45" s="190" t="s">
        <v>327</v>
      </c>
      <c r="B45" s="191"/>
      <c r="C45" s="36"/>
      <c r="D45" s="44">
        <f>SUM(D40:D44)</f>
        <v>0</v>
      </c>
      <c r="E45" s="38"/>
      <c r="F45" s="186"/>
    </row>
    <row r="46" spans="1:6" ht="7.9" customHeight="1" x14ac:dyDescent="0.2">
      <c r="A46" s="187"/>
      <c r="B46" s="182"/>
      <c r="C46" s="188"/>
      <c r="D46" s="45"/>
      <c r="E46" s="46"/>
      <c r="F46" s="184"/>
    </row>
    <row r="47" spans="1:6" ht="13.9" customHeight="1" x14ac:dyDescent="0.2">
      <c r="A47" s="181" t="s">
        <v>328</v>
      </c>
      <c r="B47" s="197"/>
      <c r="C47" s="197"/>
      <c r="D47" s="45"/>
      <c r="E47" s="46"/>
      <c r="F47" s="184"/>
    </row>
    <row r="48" spans="1:6" ht="13.9" customHeight="1" x14ac:dyDescent="0.2">
      <c r="A48" s="187" t="s">
        <v>329</v>
      </c>
      <c r="B48" s="188"/>
      <c r="C48" s="179"/>
      <c r="D48" s="45"/>
      <c r="E48" s="40"/>
      <c r="F48" s="184"/>
    </row>
    <row r="49" spans="1:6" ht="13.9" customHeight="1" x14ac:dyDescent="0.2">
      <c r="A49" s="195" t="s">
        <v>330</v>
      </c>
      <c r="B49" s="188"/>
      <c r="C49" s="179"/>
      <c r="D49" s="43"/>
      <c r="E49" s="40"/>
      <c r="F49" s="184"/>
    </row>
    <row r="50" spans="1:6" ht="13.9" customHeight="1" x14ac:dyDescent="0.2">
      <c r="A50" s="195" t="s">
        <v>331</v>
      </c>
      <c r="B50" s="188"/>
      <c r="C50" s="179"/>
      <c r="D50" s="43"/>
      <c r="E50" s="40"/>
      <c r="F50" s="184"/>
    </row>
    <row r="51" spans="1:6" ht="13.9" customHeight="1" x14ac:dyDescent="0.2">
      <c r="A51" s="187" t="s">
        <v>332</v>
      </c>
      <c r="B51" s="188"/>
      <c r="C51" s="179"/>
      <c r="D51" s="43"/>
      <c r="E51" s="40"/>
      <c r="F51" s="184"/>
    </row>
    <row r="52" spans="1:6" ht="13.9" customHeight="1" x14ac:dyDescent="0.2">
      <c r="A52" s="187" t="s">
        <v>333</v>
      </c>
      <c r="B52" s="188"/>
      <c r="C52" s="179"/>
      <c r="D52" s="45"/>
      <c r="E52" s="40"/>
      <c r="F52" s="184"/>
    </row>
    <row r="53" spans="1:6" ht="13.9" customHeight="1" x14ac:dyDescent="0.2">
      <c r="A53" s="195" t="s">
        <v>334</v>
      </c>
      <c r="B53" s="188"/>
      <c r="C53" s="179"/>
      <c r="D53" s="43"/>
      <c r="E53" s="40"/>
      <c r="F53" s="184"/>
    </row>
    <row r="54" spans="1:6" ht="13.9" customHeight="1" x14ac:dyDescent="0.2">
      <c r="A54" s="195" t="s">
        <v>335</v>
      </c>
      <c r="B54" s="188"/>
      <c r="C54" s="179"/>
      <c r="D54" s="43"/>
      <c r="E54" s="40"/>
      <c r="F54" s="184"/>
    </row>
    <row r="55" spans="1:6" ht="13.9" customHeight="1" x14ac:dyDescent="0.2">
      <c r="A55" s="198" t="s">
        <v>336</v>
      </c>
      <c r="B55" s="188"/>
      <c r="C55" s="179"/>
      <c r="D55" s="43"/>
      <c r="E55" s="40"/>
      <c r="F55" s="184"/>
    </row>
    <row r="56" spans="1:6" ht="13.9" customHeight="1" x14ac:dyDescent="0.2">
      <c r="A56" s="200" t="s">
        <v>337</v>
      </c>
      <c r="B56" s="179"/>
      <c r="C56" s="179"/>
      <c r="D56" s="43"/>
      <c r="E56" s="40"/>
      <c r="F56" s="184"/>
    </row>
    <row r="57" spans="1:6" ht="13.9" customHeight="1" x14ac:dyDescent="0.2">
      <c r="A57" s="198" t="s">
        <v>338</v>
      </c>
      <c r="B57" s="179"/>
      <c r="C57" s="179"/>
      <c r="D57" s="43"/>
      <c r="E57" s="40"/>
      <c r="F57" s="184"/>
    </row>
    <row r="58" spans="1:6" ht="13.9" customHeight="1" x14ac:dyDescent="0.2">
      <c r="A58" s="198" t="s">
        <v>339</v>
      </c>
      <c r="B58" s="179"/>
      <c r="C58" s="179"/>
      <c r="D58" s="43"/>
      <c r="E58" s="40"/>
      <c r="F58" s="184"/>
    </row>
    <row r="59" spans="1:6" ht="13.9" customHeight="1" x14ac:dyDescent="0.2">
      <c r="A59" s="198" t="s">
        <v>340</v>
      </c>
      <c r="B59" s="179"/>
      <c r="C59" s="179"/>
      <c r="D59" s="43"/>
      <c r="E59" s="40"/>
      <c r="F59" s="184"/>
    </row>
    <row r="60" spans="1:6" ht="13.9" customHeight="1" x14ac:dyDescent="0.2">
      <c r="A60" s="190" t="s">
        <v>341</v>
      </c>
      <c r="B60" s="191"/>
      <c r="C60" s="36"/>
      <c r="D60" s="44">
        <f>SUM(D49:D59)</f>
        <v>0</v>
      </c>
      <c r="E60" s="38"/>
      <c r="F60" s="186"/>
    </row>
    <row r="61" spans="1:6" ht="6.4" customHeight="1" x14ac:dyDescent="0.2">
      <c r="A61" s="187"/>
      <c r="B61" s="188"/>
      <c r="C61" s="188"/>
      <c r="D61" s="45"/>
      <c r="E61" s="46"/>
      <c r="F61" s="184"/>
    </row>
    <row r="62" spans="1:6" ht="14.65" customHeight="1" x14ac:dyDescent="0.2">
      <c r="A62" s="181" t="s">
        <v>342</v>
      </c>
      <c r="B62" s="197"/>
      <c r="C62" s="197"/>
      <c r="D62" s="44">
        <f>+D5+D37+D45+D60</f>
        <v>1</v>
      </c>
      <c r="E62" s="38"/>
      <c r="F62" s="186"/>
    </row>
    <row r="63" spans="1:6" ht="7.15" customHeight="1" x14ac:dyDescent="0.2">
      <c r="A63" s="187"/>
      <c r="B63" s="188"/>
      <c r="C63" s="188"/>
      <c r="D63" s="45"/>
      <c r="E63" s="46"/>
      <c r="F63" s="184"/>
    </row>
    <row r="64" spans="1:6" ht="13.9" customHeight="1" x14ac:dyDescent="0.2">
      <c r="A64" s="181" t="s">
        <v>343</v>
      </c>
      <c r="B64" s="197"/>
      <c r="C64" s="197"/>
      <c r="D64" s="47"/>
      <c r="E64" s="38"/>
      <c r="F64" s="186"/>
    </row>
    <row r="65" spans="1:6" ht="6.4" customHeight="1" x14ac:dyDescent="0.2">
      <c r="A65" s="187"/>
      <c r="B65" s="188"/>
      <c r="C65" s="188"/>
      <c r="D65" s="45"/>
      <c r="E65" s="40"/>
      <c r="F65" s="184"/>
    </row>
    <row r="66" spans="1:6" ht="14.65" customHeight="1" x14ac:dyDescent="0.2">
      <c r="A66" s="181" t="s">
        <v>344</v>
      </c>
      <c r="B66" s="197"/>
      <c r="C66" s="197"/>
      <c r="D66" s="47"/>
      <c r="E66" s="38"/>
      <c r="F66" s="186"/>
    </row>
    <row r="67" spans="1:6" ht="6.4" customHeight="1" thickBot="1" x14ac:dyDescent="0.25">
      <c r="A67" s="187"/>
      <c r="B67" s="188"/>
      <c r="C67" s="188"/>
      <c r="D67" s="45"/>
      <c r="E67" s="40"/>
      <c r="F67" s="184"/>
    </row>
    <row r="68" spans="1:6" ht="36" customHeight="1" thickBot="1" x14ac:dyDescent="0.25">
      <c r="A68" s="376" t="s">
        <v>345</v>
      </c>
      <c r="B68" s="377"/>
      <c r="C68" s="378"/>
      <c r="D68" s="48">
        <f>+D62+D64+D66-D5</f>
        <v>0</v>
      </c>
      <c r="E68" s="49"/>
      <c r="F68" s="50">
        <f>+D68*$F$5</f>
        <v>0</v>
      </c>
    </row>
    <row r="69" spans="1:6" ht="33.6" customHeight="1" x14ac:dyDescent="0.2">
      <c r="A69" s="371" t="s">
        <v>346</v>
      </c>
      <c r="B69" s="372"/>
      <c r="C69" s="101"/>
      <c r="D69" s="102">
        <f>+D68+D5</f>
        <v>1</v>
      </c>
      <c r="E69" s="103"/>
      <c r="F69" s="202">
        <f>ROUND(D69*F5,2)</f>
        <v>0</v>
      </c>
    </row>
    <row r="70" spans="1:6" ht="13.15" customHeight="1" x14ac:dyDescent="0.2">
      <c r="A70" s="373"/>
      <c r="B70" s="374"/>
      <c r="C70" s="374"/>
      <c r="D70" s="374"/>
      <c r="E70" s="374"/>
      <c r="F70" s="375"/>
    </row>
    <row r="71" spans="1:6" ht="13.9" customHeight="1" x14ac:dyDescent="0.2">
      <c r="A71" s="201"/>
      <c r="B71" s="36"/>
      <c r="C71" s="36"/>
      <c r="F71" s="203"/>
    </row>
    <row r="72" spans="1:6" ht="42.6" customHeight="1" x14ac:dyDescent="0.2">
      <c r="A72" s="204" t="s">
        <v>258</v>
      </c>
      <c r="B72" s="169">
        <f>Basisinformation!E5</f>
        <v>0</v>
      </c>
      <c r="C72" s="210"/>
      <c r="F72" s="203"/>
    </row>
    <row r="73" spans="1:6" ht="33.6" customHeight="1" thickBot="1" x14ac:dyDescent="0.25">
      <c r="A73" s="205" t="s">
        <v>256</v>
      </c>
      <c r="B73" s="206">
        <f>Basisinformation!E3</f>
        <v>0</v>
      </c>
      <c r="C73" s="207"/>
      <c r="D73" s="208"/>
      <c r="E73" s="208"/>
      <c r="F73" s="209"/>
    </row>
  </sheetData>
  <sheetProtection algorithmName="SHA-512" hashValue="J0WBhUyvYKK6ZMFHgXOq30Q/Tq5qQ3Y80eKsX/6ni8QfDL2SM4H7QDcpa2w18EePEhyKUvRun9mda4PZKPdVCg==" saltValue="gPeEv/eF2wqphobs73ieWg==" spinCount="100000" sheet="1"/>
  <mergeCells count="5">
    <mergeCell ref="A1:F1"/>
    <mergeCell ref="C3:F3"/>
    <mergeCell ref="A69:B69"/>
    <mergeCell ref="A70:F70"/>
    <mergeCell ref="A68:C68"/>
  </mergeCells>
  <printOptions horizontalCentered="1"/>
  <pageMargins left="0.78740157480314965" right="0.78740157480314965" top="0.6875" bottom="0.59055118110236227" header="0.51181102362204722" footer="0.51181102362204722"/>
  <pageSetup paperSize="9" scale="65" orientation="portrait" horizontalDpi="4294967293" r:id="rId1"/>
  <headerFooter alignWithMargins="0">
    <oddHeader>&amp;CGrünpflege Gebäudewirtschaft Cottbus GmbH</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15</vt:i4>
      </vt:variant>
    </vt:vector>
  </HeadingPairs>
  <TitlesOfParts>
    <vt:vector size="34" baseType="lpstr">
      <vt:lpstr>Basisinformation</vt:lpstr>
      <vt:lpstr>Hinweise z. Ausfüllen d. Datei</vt:lpstr>
      <vt:lpstr>Preisblatt Gesamt</vt:lpstr>
      <vt:lpstr>Preisblatt Los 1</vt:lpstr>
      <vt:lpstr>Preisblatt Los 3</vt:lpstr>
      <vt:lpstr>Preisblatt Los 4</vt:lpstr>
      <vt:lpstr>Preisblatt Los 5_2</vt:lpstr>
      <vt:lpstr>SVS G1</vt:lpstr>
      <vt:lpstr>SVS G2</vt:lpstr>
      <vt:lpstr>SVS G3</vt:lpstr>
      <vt:lpstr>SVS G4</vt:lpstr>
      <vt:lpstr>SVS G5</vt:lpstr>
      <vt:lpstr>SVS A1</vt:lpstr>
      <vt:lpstr>Übersicht Stundensätze</vt:lpstr>
      <vt:lpstr>Kalk Grünpflege Los 1</vt:lpstr>
      <vt:lpstr>Kalk Grünpflege Los 3</vt:lpstr>
      <vt:lpstr>Kalk Grünpflege Los 4</vt:lpstr>
      <vt:lpstr>Kalk Grünpflege Los 5_2</vt:lpstr>
      <vt:lpstr>Daten alle Lose</vt:lpstr>
      <vt:lpstr>'Hinweise z. Ausfüllen d. Datei'!Druckbereich</vt:lpstr>
      <vt:lpstr>'Preisblatt Gesamt'!Druckbereich</vt:lpstr>
      <vt:lpstr>'Preisblatt Los 1'!Druckbereich</vt:lpstr>
      <vt:lpstr>'Preisblatt Los 3'!Druckbereich</vt:lpstr>
      <vt:lpstr>'Preisblatt Los 4'!Druckbereich</vt:lpstr>
      <vt:lpstr>'Preisblatt Los 5_2'!Druckbereich</vt:lpstr>
      <vt:lpstr>'Kalk Grünpflege Los 1'!Drucktitel</vt:lpstr>
      <vt:lpstr>'Kalk Grünpflege Los 3'!Drucktitel</vt:lpstr>
      <vt:lpstr>'Kalk Grünpflege Los 4'!Drucktitel</vt:lpstr>
      <vt:lpstr>'Kalk Grünpflege Los 5_2'!Drucktitel</vt:lpstr>
      <vt:lpstr>'Preisblatt Gesamt'!Drucktitel</vt:lpstr>
      <vt:lpstr>'Preisblatt Los 1'!Drucktitel</vt:lpstr>
      <vt:lpstr>'Preisblatt Los 3'!Drucktitel</vt:lpstr>
      <vt:lpstr>'Preisblatt Los 4'!Drucktitel</vt:lpstr>
      <vt:lpstr>'Preisblatt Los 5_2'!Drucktitel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2018-11-13T12:19:01Z</dcterms:created>
  <dcterms:modified xsi:type="dcterms:W3CDTF">2026-05-18T07:01:43Z</dcterms:modified>
</cp:coreProperties>
</file>